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marcela.reyes\Documents\ARCHIVOS SECRETARIA DE AMBIENTE\TRANSPARENCIA (nuevo)\Control\Reportes\Plan anual auditoria\Evaluación y seguimiento\Seguimiento contraloría\2018\"/>
    </mc:Choice>
  </mc:AlternateContent>
  <xr:revisionPtr revIDLastSave="0" documentId="8_{BEE0397D-3A2F-48E5-A3C1-E915405A46A0}" xr6:coauthVersionLast="45" xr6:coauthVersionMax="45" xr10:uidLastSave="{00000000-0000-0000-0000-000000000000}"/>
  <bookViews>
    <workbookView xWindow="-120" yWindow="-120" windowWidth="24240" windowHeight="13140" xr2:uid="{00000000-000D-0000-FFFF-FFFF00000000}"/>
  </bookViews>
  <sheets>
    <sheet name="126PE01-PR08-F2" sheetId="1" r:id="rId1"/>
    <sheet name="resumen" sheetId="15" r:id="rId2"/>
    <sheet name="CONSOLIDADO " sheetId="2" r:id="rId3"/>
    <sheet name="CONSOLIDADO %" sheetId="8" r:id="rId4"/>
  </sheets>
  <definedNames>
    <definedName name="__bookmark_1">#REF!</definedName>
    <definedName name="_xlnm._FilterDatabase" localSheetId="0" hidden="1">'126PE01-PR08-F2'!$A$8:$AR$128</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5" l="1"/>
  <c r="G5" i="15" s="1"/>
  <c r="E5" i="15"/>
  <c r="E6" i="15"/>
  <c r="E7" i="15"/>
  <c r="E4" i="15"/>
  <c r="C77" i="15"/>
  <c r="C75" i="15"/>
  <c r="C74" i="15"/>
  <c r="C73" i="15"/>
  <c r="C72" i="15"/>
  <c r="C7" i="15"/>
  <c r="C4" i="15"/>
  <c r="C5" i="15"/>
  <c r="C76" i="15"/>
  <c r="C6" i="15"/>
  <c r="C78" i="15" l="1"/>
  <c r="G4" i="15"/>
  <c r="G7" i="15"/>
  <c r="G6" i="15"/>
  <c r="Z127" i="1"/>
  <c r="Y127" i="1"/>
  <c r="V127" i="1"/>
  <c r="W127" i="1" s="1"/>
  <c r="U127" i="1"/>
  <c r="Z126" i="1"/>
  <c r="Y126" i="1"/>
  <c r="V126" i="1"/>
  <c r="W126" i="1" s="1"/>
  <c r="U126" i="1"/>
  <c r="Z125" i="1"/>
  <c r="Y125" i="1"/>
  <c r="V125" i="1"/>
  <c r="W125" i="1" s="1"/>
  <c r="U125" i="1"/>
  <c r="Z124" i="1"/>
  <c r="Y124" i="1"/>
  <c r="V124" i="1"/>
  <c r="W124" i="1" s="1"/>
  <c r="U124" i="1"/>
  <c r="Z123" i="1"/>
  <c r="Y123" i="1"/>
  <c r="V123" i="1"/>
  <c r="W123" i="1" s="1"/>
  <c r="U123" i="1"/>
  <c r="Z122" i="1"/>
  <c r="Y122" i="1"/>
  <c r="V122" i="1"/>
  <c r="W122" i="1" s="1"/>
  <c r="U122" i="1"/>
  <c r="Z121" i="1"/>
  <c r="Y121" i="1"/>
  <c r="V121" i="1"/>
  <c r="W121" i="1" s="1"/>
  <c r="U121" i="1"/>
  <c r="Z120" i="1"/>
  <c r="Y120" i="1"/>
  <c r="V120" i="1"/>
  <c r="W120" i="1" s="1"/>
  <c r="U120" i="1"/>
  <c r="Z119" i="1"/>
  <c r="Y119" i="1"/>
  <c r="V119" i="1"/>
  <c r="W119" i="1" s="1"/>
  <c r="U119" i="1"/>
  <c r="Z118" i="1"/>
  <c r="Y118" i="1"/>
  <c r="V118" i="1"/>
  <c r="W118" i="1" s="1"/>
  <c r="U118" i="1"/>
  <c r="Z117" i="1"/>
  <c r="Y117" i="1"/>
  <c r="V117" i="1"/>
  <c r="W117" i="1" s="1"/>
  <c r="U117" i="1"/>
  <c r="Z116" i="1"/>
  <c r="Y116" i="1"/>
  <c r="V116" i="1"/>
  <c r="W116" i="1" s="1"/>
  <c r="U116" i="1"/>
  <c r="Z115" i="1"/>
  <c r="Y115" i="1"/>
  <c r="V115" i="1"/>
  <c r="W115" i="1" s="1"/>
  <c r="U115" i="1"/>
  <c r="Z114" i="1"/>
  <c r="Y114" i="1"/>
  <c r="V114" i="1"/>
  <c r="W114" i="1" s="1"/>
  <c r="U114" i="1"/>
  <c r="Z113" i="1"/>
  <c r="Y113" i="1"/>
  <c r="V113" i="1"/>
  <c r="W113" i="1" s="1"/>
  <c r="U113" i="1"/>
  <c r="Z112" i="1"/>
  <c r="Y112" i="1"/>
  <c r="V112" i="1"/>
  <c r="W112" i="1" s="1"/>
  <c r="U112" i="1"/>
  <c r="Z111" i="1"/>
  <c r="Y111" i="1"/>
  <c r="V111" i="1"/>
  <c r="W111" i="1" s="1"/>
  <c r="U111" i="1"/>
  <c r="Z110" i="1"/>
  <c r="Y110" i="1"/>
  <c r="V110" i="1"/>
  <c r="W110" i="1" s="1"/>
  <c r="U110" i="1"/>
  <c r="Z109" i="1"/>
  <c r="Y109" i="1"/>
  <c r="V109" i="1"/>
  <c r="W109" i="1" s="1"/>
  <c r="U109" i="1"/>
  <c r="Z108" i="1"/>
  <c r="Y108" i="1"/>
  <c r="V108" i="1"/>
  <c r="W108" i="1" s="1"/>
  <c r="U108" i="1"/>
  <c r="Z107" i="1"/>
  <c r="Y107" i="1"/>
  <c r="V107" i="1"/>
  <c r="W107" i="1" s="1"/>
  <c r="U107" i="1"/>
  <c r="Z106" i="1"/>
  <c r="Y106" i="1"/>
  <c r="V106" i="1"/>
  <c r="W106" i="1" s="1"/>
  <c r="U106" i="1"/>
  <c r="Z90" i="1"/>
  <c r="Y90" i="1"/>
  <c r="V90" i="1"/>
  <c r="W90" i="1" s="1"/>
  <c r="U90" i="1"/>
  <c r="Z89" i="1"/>
  <c r="Y89" i="1"/>
  <c r="V89" i="1"/>
  <c r="W89" i="1" s="1"/>
  <c r="U89" i="1"/>
  <c r="Z88" i="1"/>
  <c r="Y88" i="1"/>
  <c r="V88" i="1"/>
  <c r="W88" i="1" s="1"/>
  <c r="U88" i="1"/>
  <c r="Z87" i="1"/>
  <c r="Y87" i="1"/>
  <c r="V87" i="1"/>
  <c r="W87" i="1" s="1"/>
  <c r="U87" i="1"/>
  <c r="Z86" i="1"/>
  <c r="Y86" i="1"/>
  <c r="V86" i="1"/>
  <c r="W86" i="1" s="1"/>
  <c r="U86" i="1"/>
  <c r="Z85" i="1"/>
  <c r="Y85" i="1"/>
  <c r="V85" i="1"/>
  <c r="W85" i="1" s="1"/>
  <c r="U85" i="1"/>
  <c r="Z84" i="1"/>
  <c r="Y84" i="1"/>
  <c r="V84" i="1"/>
  <c r="W84" i="1" s="1"/>
  <c r="U84" i="1"/>
  <c r="Z83" i="1"/>
  <c r="Y83" i="1"/>
  <c r="V83" i="1"/>
  <c r="W83" i="1" s="1"/>
  <c r="U83" i="1"/>
  <c r="Z82" i="1"/>
  <c r="Y82" i="1"/>
  <c r="V82" i="1"/>
  <c r="W82" i="1" s="1"/>
  <c r="U82" i="1"/>
  <c r="Z81" i="1"/>
  <c r="Y81" i="1"/>
  <c r="V81" i="1"/>
  <c r="W81" i="1" s="1"/>
  <c r="U81" i="1"/>
  <c r="Z80" i="1"/>
  <c r="Y80" i="1"/>
  <c r="V80" i="1"/>
  <c r="W80" i="1" s="1"/>
  <c r="U80" i="1"/>
  <c r="Z79" i="1"/>
  <c r="Y79" i="1"/>
  <c r="V79" i="1"/>
  <c r="W79" i="1" s="1"/>
  <c r="U79" i="1"/>
  <c r="Z78" i="1"/>
  <c r="Y78" i="1"/>
  <c r="V78" i="1"/>
  <c r="W78" i="1" s="1"/>
  <c r="U78" i="1"/>
  <c r="Z77" i="1"/>
  <c r="Y77" i="1"/>
  <c r="V77" i="1"/>
  <c r="W77" i="1" s="1"/>
  <c r="U77" i="1"/>
  <c r="Z76" i="1"/>
  <c r="Y76" i="1"/>
  <c r="V76" i="1"/>
  <c r="W76" i="1" s="1"/>
  <c r="U76" i="1"/>
  <c r="Z75" i="1"/>
  <c r="Y75" i="1"/>
  <c r="V75" i="1"/>
  <c r="W75" i="1" s="1"/>
  <c r="U75" i="1"/>
  <c r="Z74" i="1"/>
  <c r="Y74" i="1"/>
  <c r="V74" i="1"/>
  <c r="W74" i="1" s="1"/>
  <c r="U74" i="1"/>
  <c r="Z73" i="1"/>
  <c r="Y73" i="1"/>
  <c r="V73" i="1"/>
  <c r="W73" i="1" s="1"/>
  <c r="U73" i="1"/>
  <c r="Z72" i="1"/>
  <c r="Y72" i="1"/>
  <c r="V72" i="1"/>
  <c r="W72" i="1" s="1"/>
  <c r="U72" i="1"/>
  <c r="Z71" i="1"/>
  <c r="Y71" i="1"/>
  <c r="V71" i="1"/>
  <c r="W71" i="1" s="1"/>
  <c r="U71" i="1"/>
  <c r="Z70" i="1"/>
  <c r="Y70" i="1"/>
  <c r="V70" i="1"/>
  <c r="W70" i="1" s="1"/>
  <c r="U70" i="1"/>
  <c r="Z69" i="1"/>
  <c r="Y69" i="1"/>
  <c r="V69" i="1"/>
  <c r="W69" i="1" s="1"/>
  <c r="U69" i="1"/>
  <c r="Z68" i="1"/>
  <c r="Y68" i="1"/>
  <c r="V68" i="1"/>
  <c r="W68" i="1" s="1"/>
  <c r="U68" i="1"/>
  <c r="Z67" i="1"/>
  <c r="Y67" i="1"/>
  <c r="V67" i="1"/>
  <c r="W67" i="1" s="1"/>
  <c r="U67" i="1"/>
  <c r="G8" i="15" l="1"/>
  <c r="X85" i="1"/>
  <c r="X89" i="1"/>
  <c r="X74" i="1"/>
  <c r="X78" i="1"/>
  <c r="X121" i="1"/>
  <c r="X123" i="1"/>
  <c r="X125" i="1"/>
  <c r="X127" i="1"/>
  <c r="X67" i="1"/>
  <c r="X69" i="1"/>
  <c r="X82" i="1"/>
  <c r="X106" i="1"/>
  <c r="X114" i="1"/>
  <c r="X70" i="1"/>
  <c r="X90" i="1"/>
  <c r="X109" i="1"/>
  <c r="X113" i="1"/>
  <c r="X73" i="1"/>
  <c r="X75" i="1"/>
  <c r="X79" i="1"/>
  <c r="X83" i="1"/>
  <c r="X117" i="1"/>
  <c r="X116" i="1"/>
  <c r="X86" i="1"/>
  <c r="X115" i="1"/>
  <c r="X84" i="1"/>
  <c r="X120" i="1"/>
  <c r="X122" i="1"/>
  <c r="X107" i="1"/>
  <c r="X81" i="1"/>
  <c r="X112" i="1"/>
  <c r="X76" i="1"/>
  <c r="X80" i="1"/>
  <c r="X111" i="1"/>
  <c r="X68" i="1"/>
  <c r="X77" i="1"/>
  <c r="X108" i="1"/>
  <c r="X124" i="1"/>
  <c r="X72" i="1"/>
  <c r="X88" i="1"/>
  <c r="X119" i="1"/>
  <c r="X71" i="1"/>
  <c r="X87" i="1"/>
  <c r="X118" i="1"/>
  <c r="X110" i="1"/>
  <c r="X126" i="1"/>
  <c r="V16" i="1"/>
  <c r="V32" i="1"/>
  <c r="V17" i="1"/>
  <c r="V18" i="1"/>
  <c r="V19" i="1"/>
  <c r="V91" i="1"/>
  <c r="V20" i="1"/>
  <c r="V92" i="1"/>
  <c r="V93" i="1"/>
  <c r="V21" i="1"/>
  <c r="V33" i="1"/>
  <c r="V22" i="1"/>
  <c r="V34" i="1"/>
  <c r="V35" i="1"/>
  <c r="V40" i="1"/>
  <c r="V9" i="1"/>
  <c r="V41" i="1"/>
  <c r="V42" i="1"/>
  <c r="V43" i="1"/>
  <c r="V44" i="1"/>
  <c r="V23" i="1"/>
  <c r="V10" i="1"/>
  <c r="V45" i="1"/>
  <c r="V36" i="1"/>
  <c r="V37" i="1"/>
  <c r="V46" i="1"/>
  <c r="V47" i="1"/>
  <c r="V11" i="1"/>
  <c r="V12" i="1"/>
  <c r="V48" i="1"/>
  <c r="V49" i="1"/>
  <c r="V50" i="1"/>
  <c r="V51" i="1"/>
  <c r="V13" i="1"/>
  <c r="V52" i="1"/>
  <c r="V53" i="1"/>
  <c r="V24" i="1"/>
  <c r="V14" i="1"/>
  <c r="V25" i="1"/>
  <c r="V26" i="1"/>
  <c r="V94" i="1"/>
  <c r="V95" i="1"/>
  <c r="V54" i="1"/>
  <c r="V27" i="1"/>
  <c r="V28" i="1"/>
  <c r="V29" i="1"/>
  <c r="V55" i="1"/>
  <c r="V56" i="1"/>
  <c r="V57" i="1"/>
  <c r="V96" i="1"/>
  <c r="V97" i="1"/>
  <c r="V58" i="1"/>
  <c r="V59" i="1"/>
  <c r="V60" i="1"/>
  <c r="V38" i="1"/>
  <c r="V98" i="1"/>
  <c r="V99" i="1"/>
  <c r="V61" i="1"/>
  <c r="V62" i="1"/>
  <c r="V63" i="1"/>
  <c r="V64" i="1"/>
  <c r="V100" i="1"/>
  <c r="V101" i="1"/>
  <c r="V30" i="1"/>
  <c r="V65" i="1"/>
  <c r="V39" i="1"/>
  <c r="V66" i="1"/>
  <c r="V31" i="1"/>
  <c r="V15" i="1"/>
  <c r="W15" i="1" s="1"/>
  <c r="U31" i="1"/>
  <c r="U16" i="1"/>
  <c r="U32" i="1"/>
  <c r="U17" i="1"/>
  <c r="U18" i="1"/>
  <c r="U19" i="1"/>
  <c r="U91" i="1"/>
  <c r="U20" i="1"/>
  <c r="U92" i="1"/>
  <c r="U93" i="1"/>
  <c r="U21" i="1"/>
  <c r="U33" i="1"/>
  <c r="U22" i="1"/>
  <c r="U34" i="1"/>
  <c r="U35" i="1"/>
  <c r="U40" i="1"/>
  <c r="U9" i="1"/>
  <c r="U41" i="1"/>
  <c r="U42" i="1"/>
  <c r="U43" i="1"/>
  <c r="U44" i="1"/>
  <c r="U23" i="1"/>
  <c r="U10" i="1"/>
  <c r="U45" i="1"/>
  <c r="U36" i="1"/>
  <c r="U37" i="1"/>
  <c r="U46" i="1"/>
  <c r="U47" i="1"/>
  <c r="U11" i="1"/>
  <c r="U12" i="1"/>
  <c r="U48" i="1"/>
  <c r="U49" i="1"/>
  <c r="U50" i="1"/>
  <c r="U51" i="1"/>
  <c r="U13" i="1"/>
  <c r="U52" i="1"/>
  <c r="U53" i="1"/>
  <c r="U24" i="1"/>
  <c r="U14" i="1"/>
  <c r="U25" i="1"/>
  <c r="U26" i="1"/>
  <c r="U94" i="1"/>
  <c r="U95" i="1"/>
  <c r="U54" i="1"/>
  <c r="U27" i="1"/>
  <c r="U28" i="1"/>
  <c r="U29" i="1"/>
  <c r="U55" i="1"/>
  <c r="U56" i="1"/>
  <c r="U57" i="1"/>
  <c r="U96" i="1"/>
  <c r="U97" i="1"/>
  <c r="U58" i="1"/>
  <c r="U59" i="1"/>
  <c r="U60" i="1"/>
  <c r="U38" i="1"/>
  <c r="U98" i="1"/>
  <c r="U99" i="1"/>
  <c r="U61" i="1"/>
  <c r="U62" i="1"/>
  <c r="U63" i="1"/>
  <c r="U64" i="1"/>
  <c r="U100" i="1"/>
  <c r="U101" i="1"/>
  <c r="U30" i="1"/>
  <c r="U65" i="1"/>
  <c r="U39" i="1"/>
  <c r="U66" i="1"/>
  <c r="U15" i="1"/>
  <c r="V128" i="1" l="1"/>
  <c r="U128" i="1"/>
  <c r="Z16" i="1"/>
  <c r="Z32" i="1"/>
  <c r="Z17" i="1"/>
  <c r="Z18" i="1"/>
  <c r="Z19" i="1"/>
  <c r="Z91" i="1"/>
  <c r="Z20" i="1"/>
  <c r="Z92" i="1"/>
  <c r="Z93" i="1"/>
  <c r="Z21" i="1"/>
  <c r="Z33" i="1"/>
  <c r="Z22" i="1"/>
  <c r="Z34" i="1"/>
  <c r="Z35" i="1"/>
  <c r="Z40" i="1"/>
  <c r="Z9" i="1"/>
  <c r="Z41" i="1"/>
  <c r="Z42" i="1"/>
  <c r="Z43" i="1"/>
  <c r="Z44" i="1"/>
  <c r="Z23" i="1"/>
  <c r="Z10" i="1"/>
  <c r="Z45" i="1"/>
  <c r="Z36" i="1"/>
  <c r="Z37" i="1"/>
  <c r="Z46" i="1"/>
  <c r="Z47" i="1"/>
  <c r="Z11" i="1"/>
  <c r="Z12" i="1"/>
  <c r="Z48" i="1"/>
  <c r="Z49" i="1"/>
  <c r="Z50" i="1"/>
  <c r="Z51" i="1"/>
  <c r="Z13" i="1"/>
  <c r="Z52" i="1"/>
  <c r="Z53" i="1"/>
  <c r="Z24" i="1"/>
  <c r="Z14" i="1"/>
  <c r="Z25" i="1"/>
  <c r="Z26" i="1"/>
  <c r="Z94" i="1"/>
  <c r="Z95" i="1"/>
  <c r="Z54" i="1"/>
  <c r="Z27" i="1"/>
  <c r="Z28" i="1"/>
  <c r="Z29" i="1"/>
  <c r="Z55" i="1"/>
  <c r="Z56" i="1"/>
  <c r="Z57" i="1"/>
  <c r="Z96" i="1"/>
  <c r="Z97" i="1"/>
  <c r="Z58" i="1"/>
  <c r="Z59" i="1"/>
  <c r="Z60" i="1"/>
  <c r="Z38" i="1"/>
  <c r="Z98" i="1"/>
  <c r="Z99" i="1"/>
  <c r="Z61" i="1"/>
  <c r="Z62" i="1"/>
  <c r="Z63" i="1"/>
  <c r="Z64" i="1"/>
  <c r="Z100" i="1"/>
  <c r="Z101" i="1"/>
  <c r="Z30" i="1"/>
  <c r="Z65" i="1"/>
  <c r="Z39" i="1"/>
  <c r="Z66" i="1"/>
  <c r="Z31" i="1"/>
  <c r="W16" i="1"/>
  <c r="W32" i="1"/>
  <c r="W17" i="1"/>
  <c r="W18" i="1"/>
  <c r="W19" i="1"/>
  <c r="W91" i="1"/>
  <c r="W20" i="1"/>
  <c r="W92" i="1"/>
  <c r="W93" i="1"/>
  <c r="W21" i="1"/>
  <c r="W33" i="1"/>
  <c r="W22" i="1"/>
  <c r="W34" i="1"/>
  <c r="W35" i="1"/>
  <c r="W40" i="1"/>
  <c r="W9" i="1"/>
  <c r="W41" i="1"/>
  <c r="W42" i="1"/>
  <c r="W43" i="1"/>
  <c r="W44" i="1"/>
  <c r="W23" i="1"/>
  <c r="W10" i="1"/>
  <c r="W45" i="1"/>
  <c r="W36" i="1"/>
  <c r="W37" i="1"/>
  <c r="W46" i="1"/>
  <c r="W47" i="1"/>
  <c r="W11" i="1"/>
  <c r="W12" i="1"/>
  <c r="W48" i="1"/>
  <c r="W49" i="1"/>
  <c r="W50" i="1"/>
  <c r="W51" i="1"/>
  <c r="W13" i="1"/>
  <c r="W52" i="1"/>
  <c r="W53" i="1"/>
  <c r="W24" i="1"/>
  <c r="W14" i="1"/>
  <c r="W25" i="1"/>
  <c r="W26" i="1"/>
  <c r="W94" i="1"/>
  <c r="W95" i="1"/>
  <c r="W54" i="1"/>
  <c r="W27" i="1"/>
  <c r="W28" i="1"/>
  <c r="W29" i="1"/>
  <c r="W55" i="1"/>
  <c r="W56" i="1"/>
  <c r="W57" i="1"/>
  <c r="W96" i="1"/>
  <c r="W97" i="1"/>
  <c r="W58" i="1"/>
  <c r="W59" i="1"/>
  <c r="W60" i="1"/>
  <c r="W38" i="1"/>
  <c r="W98" i="1"/>
  <c r="W99" i="1"/>
  <c r="W61" i="1"/>
  <c r="W62" i="1"/>
  <c r="W63" i="1"/>
  <c r="W64" i="1"/>
  <c r="W100" i="1"/>
  <c r="W101" i="1"/>
  <c r="W30" i="1"/>
  <c r="W65" i="1"/>
  <c r="W39" i="1"/>
  <c r="W66" i="1"/>
  <c r="W31" i="1"/>
  <c r="W128" i="1" l="1"/>
  <c r="Y100" i="1"/>
  <c r="X100" i="1"/>
  <c r="Y96" i="1"/>
  <c r="X96" i="1"/>
  <c r="X29" i="1"/>
  <c r="Y29" i="1" s="1"/>
  <c r="X13" i="1"/>
  <c r="Y13" i="1" s="1"/>
  <c r="Y46" i="1"/>
  <c r="X46" i="1"/>
  <c r="Y40" i="1"/>
  <c r="X40" i="1"/>
  <c r="X20" i="1"/>
  <c r="Y20" i="1" s="1"/>
  <c r="Y65" i="1"/>
  <c r="X65" i="1"/>
  <c r="Y64" i="1"/>
  <c r="X64" i="1"/>
  <c r="Y99" i="1"/>
  <c r="X99" i="1"/>
  <c r="Y59" i="1"/>
  <c r="X59" i="1"/>
  <c r="Y57" i="1"/>
  <c r="X57" i="1"/>
  <c r="X28" i="1"/>
  <c r="Y28" i="1" s="1"/>
  <c r="Y94" i="1"/>
  <c r="X94" i="1"/>
  <c r="X24" i="1"/>
  <c r="Y24" i="1" s="1"/>
  <c r="Y51" i="1"/>
  <c r="X51" i="1"/>
  <c r="X12" i="1"/>
  <c r="Y12" i="1" s="1"/>
  <c r="X37" i="1"/>
  <c r="Y37" i="1" s="1"/>
  <c r="Y42" i="1"/>
  <c r="X42" i="1"/>
  <c r="X35" i="1"/>
  <c r="Y35" i="1" s="1"/>
  <c r="X21" i="1"/>
  <c r="Y21" i="1" s="1"/>
  <c r="Y91" i="1"/>
  <c r="X91" i="1"/>
  <c r="X32" i="1"/>
  <c r="Y32" i="1" s="1"/>
  <c r="X39" i="1"/>
  <c r="Y39" i="1" s="1"/>
  <c r="Y60" i="1"/>
  <c r="X60" i="1"/>
  <c r="Y95" i="1"/>
  <c r="X95" i="1"/>
  <c r="Y48" i="1"/>
  <c r="X48" i="1"/>
  <c r="Y43" i="1"/>
  <c r="X43" i="1"/>
  <c r="X33" i="1"/>
  <c r="Y33" i="1" s="1"/>
  <c r="X17" i="1"/>
  <c r="Y17" i="1" s="1"/>
  <c r="X30" i="1"/>
  <c r="Y30" i="1" s="1"/>
  <c r="Y98" i="1"/>
  <c r="X98" i="1"/>
  <c r="Y58" i="1"/>
  <c r="X58" i="1"/>
  <c r="Y56" i="1"/>
  <c r="X56" i="1"/>
  <c r="X27" i="1"/>
  <c r="Y27" i="1" s="1"/>
  <c r="X26" i="1"/>
  <c r="Y26" i="1" s="1"/>
  <c r="Y53" i="1"/>
  <c r="X53" i="1"/>
  <c r="Y50" i="1"/>
  <c r="X50" i="1"/>
  <c r="X11" i="1"/>
  <c r="Y11" i="1" s="1"/>
  <c r="X36" i="1"/>
  <c r="Y36" i="1" s="1"/>
  <c r="X23" i="1"/>
  <c r="Y23" i="1" s="1"/>
  <c r="Y41" i="1"/>
  <c r="X41" i="1"/>
  <c r="X34" i="1"/>
  <c r="Y34" i="1" s="1"/>
  <c r="Y93" i="1"/>
  <c r="X93" i="1"/>
  <c r="X19" i="1"/>
  <c r="Y19" i="1" s="1"/>
  <c r="Y61" i="1"/>
  <c r="X61" i="1"/>
  <c r="X14" i="1"/>
  <c r="Y14" i="1" s="1"/>
  <c r="X10" i="1"/>
  <c r="Y10" i="1" s="1"/>
  <c r="X31" i="1"/>
  <c r="Y31" i="1" s="1"/>
  <c r="Y63" i="1"/>
  <c r="X63" i="1"/>
  <c r="Y66" i="1"/>
  <c r="X66" i="1"/>
  <c r="Y101" i="1"/>
  <c r="X101" i="1"/>
  <c r="Y62" i="1"/>
  <c r="X62" i="1"/>
  <c r="X38" i="1"/>
  <c r="Y38" i="1" s="1"/>
  <c r="Y97" i="1"/>
  <c r="X97" i="1"/>
  <c r="Y55" i="1"/>
  <c r="X55" i="1"/>
  <c r="Y54" i="1"/>
  <c r="X54" i="1"/>
  <c r="X25" i="1"/>
  <c r="Y25" i="1" s="1"/>
  <c r="Y52" i="1"/>
  <c r="X52" i="1"/>
  <c r="Y49" i="1"/>
  <c r="X49" i="1"/>
  <c r="Y47" i="1"/>
  <c r="X47" i="1"/>
  <c r="Y45" i="1"/>
  <c r="X45" i="1"/>
  <c r="Y44" i="1"/>
  <c r="X44" i="1"/>
  <c r="X9" i="1"/>
  <c r="X22" i="1"/>
  <c r="Y22" i="1" s="1"/>
  <c r="Y92" i="1"/>
  <c r="X92" i="1"/>
  <c r="X18" i="1"/>
  <c r="Y18" i="1" s="1"/>
  <c r="X16" i="1"/>
  <c r="Y16" i="1" s="1"/>
  <c r="G13" i="8"/>
  <c r="G15" i="8"/>
  <c r="G20" i="8"/>
  <c r="F13" i="8"/>
  <c r="F20" i="8"/>
  <c r="Y9" i="1" l="1"/>
  <c r="X15" i="1"/>
  <c r="X128" i="1" s="1"/>
  <c r="Y15" i="1" l="1"/>
  <c r="Y128" i="1" s="1"/>
  <c r="Z15" i="1"/>
  <c r="Z128" i="1" s="1"/>
  <c r="G25" i="2" l="1"/>
  <c r="F16" i="8" l="1"/>
  <c r="F17" i="8"/>
  <c r="F18" i="8"/>
  <c r="F19" i="8"/>
  <c r="F9" i="8"/>
  <c r="F15" i="8"/>
  <c r="F10" i="8"/>
  <c r="F12" i="8"/>
  <c r="F5" i="8"/>
  <c r="F11" i="8"/>
  <c r="F7" i="8"/>
  <c r="F4" i="8"/>
  <c r="F6" i="8"/>
  <c r="F14" i="8"/>
  <c r="F8" i="8"/>
  <c r="G27" i="2"/>
  <c r="D15" i="2" l="1"/>
  <c r="G24" i="2" l="1"/>
  <c r="G12" i="8" l="1"/>
  <c r="G16" i="8"/>
  <c r="G19" i="8"/>
  <c r="G17" i="8"/>
  <c r="G9" i="8"/>
  <c r="G10" i="8"/>
  <c r="G18" i="8"/>
  <c r="G26" i="2"/>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 ref="AL8" authorId="1" shapeId="0" xr:uid="{66B52081-6D84-4123-933C-48FB6F310D4F}">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M8" authorId="1" shapeId="0" xr:uid="{E314E0D5-3410-428D-B4D1-1AD553AE45B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
(Máximo 600 caracteres)</t>
        </r>
      </text>
    </comment>
    <comment ref="AN8" authorId="1" shapeId="0" xr:uid="{62697DC6-9149-4D2F-8FCD-4CC154E41475}">
      <text>
        <r>
          <rPr>
            <b/>
            <sz val="11"/>
            <color indexed="81"/>
            <rFont val="Tahoma"/>
            <family val="2"/>
          </rPr>
          <t>OCI:</t>
        </r>
        <r>
          <rPr>
            <sz val="11"/>
            <color indexed="81"/>
            <rFont val="Tahoma"/>
            <family val="2"/>
          </rPr>
          <t xml:space="preserve">
C
alifique  de  0  a  100  el  porcentaje  de  avance  de  la  acción  teniendo 
en cuenta el seguimiento registrado a 
la fecha de reporte. (Máximo 3 dígitos sin decimales)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<sst xmlns="http://schemas.openxmlformats.org/spreadsheetml/2006/main" count="2433" uniqueCount="836">
  <si>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</si>
  <si>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</si>
  <si>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</si>
  <si>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</si>
  <si>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</si>
  <si>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</si>
  <si>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</si>
  <si>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</si>
  <si>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</si>
  <si>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</si>
  <si>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</si>
  <si>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</si>
  <si>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</si>
  <si>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</si>
  <si>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</si>
  <si>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</si>
  <si>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</si>
  <si>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</si>
  <si>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</si>
  <si>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</si>
  <si>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</si>
  <si>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</si>
  <si>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</si>
  <si>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</si>
  <si>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</si>
  <si>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</si>
  <si>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</si>
  <si>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</si>
  <si>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</si>
  <si>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</si>
  <si>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</si>
  <si>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</si>
  <si>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</si>
  <si>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</si>
  <si>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</si>
  <si>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</si>
  <si>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</si>
  <si>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</si>
  <si>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</si>
  <si>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</si>
  <si>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</si>
  <si>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</si>
  <si>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</si>
  <si>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</si>
  <si>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</si>
  <si>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</si>
  <si>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</si>
  <si>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</si>
  <si>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</si>
  <si>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</si>
  <si>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</si>
  <si>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</si>
  <si>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</si>
  <si>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</si>
  <si>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</si>
  <si>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</si>
  <si>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</si>
  <si>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</si>
  <si>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</si>
  <si>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</si>
  <si>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</si>
  <si>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</si>
  <si>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</si>
  <si>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</si>
  <si>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</si>
  <si>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</si>
  <si>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</si>
  <si>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</si>
  <si>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</si>
  <si>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</si>
  <si>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</si>
  <si>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</si>
  <si>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</si>
  <si>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</si>
  <si>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</si>
  <si>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</si>
  <si>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</si>
  <si>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</si>
  <si>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</si>
  <si>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</si>
  <si>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</si>
  <si>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</si>
  <si>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</si>
  <si>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</si>
  <si>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</si>
  <si>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</si>
  <si>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</si>
  <si>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</si>
  <si>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</si>
  <si>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</si>
  <si>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</si>
  <si>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</si>
  <si>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</si>
  <si>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</si>
  <si>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</si>
  <si>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</si>
  <si>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</si>
  <si>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</si>
  <si>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</si>
  <si>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</si>
  <si>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</si>
  <si>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</si>
  <si>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</si>
  <si>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</si>
  <si>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</si>
  <si>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</si>
  <si>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</si>
  <si>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</si>
  <si>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</si>
  <si>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</si>
  <si>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</si>
  <si>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</si>
  <si>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</si>
  <si>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</si>
  <si>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</si>
  <si>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</si>
  <si>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</si>
  <si>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</si>
  <si>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</si>
  <si>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</si>
  <si>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</si>
  <si>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</si>
  <si>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</si>
  <si>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</si>
  <si>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</si>
  <si>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</si>
  <si>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</si>
  <si>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</si>
  <si>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</si>
  <si>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</si>
  <si>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</si>
  <si>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</si>
  <si>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</si>
  <si>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</si>
  <si>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</si>
  <si>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</si>
  <si>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</si>
  <si>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</si>
  <si>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</si>
  <si>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</si>
  <si>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</si>
  <si>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</si>
  <si>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</si>
  <si>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</si>
  <si>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</si>
  <si>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</si>
  <si>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</si>
  <si>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</si>
  <si>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</si>
  <si>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</si>
  <si>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</si>
  <si>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</si>
  <si>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</si>
  <si>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</si>
  <si>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</si>
  <si>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</si>
  <si>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</si>
  <si>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</si>
  <si>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</si>
  <si>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</si>
  <si>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</si>
  <si>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</si>
  <si>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</si>
  <si>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</si>
  <si>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</si>
  <si>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</si>
  <si>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</si>
  <si>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</si>
  <si>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</si>
  <si>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</si>
  <si>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</si>
  <si>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</si>
  <si>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</si>
  <si>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</si>
  <si>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</si>
  <si>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</si>
  <si>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</si>
  <si>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</si>
  <si>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</si>
  <si>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</si>
  <si>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</si>
  <si>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</si>
  <si>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</si>
  <si>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</si>
  <si>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</si>
  <si>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</si>
  <si>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En el mes de octubre se anexa copia del acta de reunión que se realizó entre el Subdirector y los coordinadores de los equipos de trabajo de la SCASP y en la cual se impartió la directriz señalada en la acción de mejora.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</si>
  <si>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</si>
  <si>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</si>
  <si>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</si>
  <si>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</si>
  <si>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</si>
  <si>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</si>
  <si>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</si>
  <si>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</si>
  <si>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Corte 2018-04-30. 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</si>
  <si>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</si>
  <si>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</si>
  <si>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</si>
  <si>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</si>
  <si>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</si>
  <si>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</si>
  <si>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 xml:space="preserve">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</si>
  <si>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</si>
  <si>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</si>
  <si>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</si>
  <si>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</si>
  <si>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</si>
  <si>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</si>
  <si>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</si>
  <si>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</si>
  <si>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</si>
  <si>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</si>
  <si>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</si>
  <si>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</si>
  <si>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</si>
  <si>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</si>
  <si>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</si>
  <si>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</si>
  <si>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</si>
  <si>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</si>
  <si>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</si>
  <si>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</si>
  <si>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</si>
  <si>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</si>
  <si>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</si>
  <si>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</si>
  <si>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</si>
  <si>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</si>
  <si>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</si>
  <si>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</si>
  <si>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</si>
  <si>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</si>
  <si>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</si>
  <si>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</si>
  <si>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</si>
  <si>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</si>
  <si>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 xml:space="preserve">Corte 2018-04-30. Se evidenció que mediante resolución 3625 expedida el 15/12/17 con radicado 2017EE254996 y proceso 3936013, se adopto la ultima escala de honorarios para los contratos de prestación de servicios y de apoyo a la gestión </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</si>
  <si>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</si>
  <si>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</si>
  <si>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</si>
  <si>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</si>
  <si>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</si>
  <si>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</si>
  <si>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</si>
  <si>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</si>
  <si>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</si>
  <si>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</si>
  <si>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</si>
  <si>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</si>
  <si>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</si>
  <si>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</si>
  <si>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</si>
  <si>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</si>
  <si>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</si>
  <si>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</si>
  <si>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</si>
  <si>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</si>
  <si>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</si>
  <si>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</si>
  <si>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</si>
  <si>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</si>
  <si>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</si>
  <si>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</si>
  <si>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</si>
  <si>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</si>
  <si>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</si>
  <si>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</si>
  <si>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Corte 2018-04-30. Se evidenció listado de asistencia a capacitación sobre Manual de contratación y IAAP y dos presentación del día 9/04/18, para el grupo de ruido</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</si>
  <si>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</si>
  <si>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</si>
  <si>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</si>
  <si>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</si>
  <si>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</si>
  <si>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</si>
  <si>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</si>
  <si>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</si>
  <si>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</si>
  <si>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</si>
  <si>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</si>
  <si>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</si>
  <si>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</si>
  <si>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</si>
  <si>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</si>
  <si>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</si>
  <si>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Se encuentra que la meta propuesta para esta acción aun no ha sido alcanzada, según lo corroborado en la verificación de priorizaciones aportadas por la SRHS en el radicado 2018IE19487</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</si>
  <si>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</si>
  <si>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</si>
  <si>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</si>
  <si>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</si>
  <si>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</si>
  <si>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</si>
  <si>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</si>
  <si>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</si>
  <si>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PLANES DE MANEJO ADOPTADOS</t>
  </si>
  <si>
    <t>PLANES DE MANEJO ADOPTADOS.</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</si>
  <si>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</si>
  <si>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</si>
  <si>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</si>
  <si>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</si>
  <si>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En el radicado 2018IE19487 la SRHS aporta las evidencias acerca de lo avanzado en la ejecución de esta acción, a partir de esto se concluye que no se ha alcanzado la meta estipulada para la acción, por lo que persiste el incumplimiento.</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</si>
  <si>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</si>
  <si>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</si>
  <si>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</si>
  <si>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</si>
  <si>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</si>
  <si>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</si>
  <si>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</si>
  <si>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</si>
  <si>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</si>
  <si>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</si>
  <si>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Corte 2018-04-30. Mediante resolución 170 del 24/01/18 se aprobó ultima actualización al procedimiento 126PA04-PR37 suscripción y legalización de contratos, el cual fue socializado por el correo institucional</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</si>
  <si>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</si>
  <si>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</si>
  <si>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</si>
  <si>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</si>
  <si>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</si>
  <si>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 xml:space="preserve">Corte 2018-04-30. Mediante resolución 3625 expedida el 15/12/17 con radicado 2017EE254996 y proceso 3936013, se adopto la ultima escala de honorarios para los contratos de prestación de servicios y de apoyo a la gestión </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</si>
  <si>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</si>
  <si>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</si>
  <si>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</si>
  <si>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</si>
  <si>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</si>
  <si>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</si>
  <si>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</si>
  <si>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</si>
  <si>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</si>
  <si>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</si>
  <si>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En el reporte segplan donde se pueda evidenciar el cumplimiento de la magnitud programada para este corte. Así como la implementación de los correctivos, com por ejemplo las alarmas implementadas</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</si>
  <si>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</si>
  <si>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</si>
  <si>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</si>
  <si>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</si>
  <si>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</si>
  <si>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</si>
  <si>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</si>
  <si>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</si>
  <si>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</si>
  <si>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</si>
  <si>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</si>
  <si>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</si>
  <si>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</si>
  <si>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</si>
  <si>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</si>
  <si>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</si>
  <si>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</si>
  <si>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</si>
  <si>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</si>
  <si>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</si>
  <si>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</si>
  <si>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</si>
  <si>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</si>
  <si>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</si>
  <si>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</si>
  <si>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</si>
  <si>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</si>
  <si>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</si>
  <si>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</si>
  <si>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</si>
  <si>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</si>
  <si>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</si>
  <si>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</si>
  <si>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</si>
  <si>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</si>
  <si>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</si>
  <si>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</si>
  <si>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</si>
  <si>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</si>
  <si>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</si>
  <si>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</si>
  <si>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</si>
  <si>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</si>
  <si>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</si>
  <si>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</si>
  <si>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</si>
  <si>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</si>
  <si>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</si>
  <si>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</si>
  <si>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</si>
  <si>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</si>
  <si>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</si>
  <si>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</si>
  <si>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</si>
  <si>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</si>
  <si>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</si>
  <si>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</si>
  <si>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</si>
  <si>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</si>
  <si>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</si>
  <si>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</si>
  <si>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</si>
  <si>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</si>
  <si>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</si>
  <si>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</si>
  <si>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</si>
  <si>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</si>
  <si>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</si>
  <si>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</si>
  <si>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</si>
  <si>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</si>
  <si>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</si>
  <si>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</si>
  <si>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</si>
  <si>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</si>
  <si>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</si>
  <si>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</si>
  <si>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</si>
  <si>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</si>
  <si>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</si>
  <si>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</si>
  <si>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</si>
  <si>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</si>
  <si>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</si>
  <si>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</si>
  <si>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</si>
  <si>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</si>
  <si>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</si>
  <si>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</si>
  <si>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</si>
  <si>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</si>
  <si>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</si>
  <si>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</si>
  <si>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</si>
  <si>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</si>
  <si>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</si>
  <si>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</si>
  <si>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</si>
  <si>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</si>
  <si>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</si>
  <si>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</si>
  <si>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</si>
  <si>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</si>
  <si>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</si>
  <si>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</si>
  <si>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</si>
  <si>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</si>
  <si>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</si>
  <si>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</si>
  <si>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</si>
  <si>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</si>
  <si>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</si>
  <si>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</si>
  <si>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</si>
  <si>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</si>
  <si>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</si>
  <si>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</si>
  <si>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</si>
  <si>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</si>
  <si>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</si>
  <si>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</si>
  <si>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</si>
  <si>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</si>
  <si>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</si>
  <si>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</si>
  <si>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</si>
  <si>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</si>
  <si>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</si>
  <si>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</si>
  <si>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</si>
  <si>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</si>
  <si>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</si>
  <si>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</si>
  <si>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</si>
  <si>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</si>
  <si>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</si>
  <si>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</si>
  <si>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</si>
  <si>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</si>
  <si>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</si>
  <si>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</si>
  <si>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</si>
  <si>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</si>
  <si>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La DCA remite información y soportes con 2018IE23324  del 2018-02-08. SE encuentran pendientes de sistematización de procedimientos  (EVIDENCIA – HALLAZGO 2.3.1.2.3.1. sistematización recibo Pagos por anticipado)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</si>
  <si>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</si>
  <si>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</si>
  <si>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</si>
  <si>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</si>
  <si>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</si>
  <si>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Corte 2018-04-30. La SRHS informó que realizó cinco conceptos técnicos para dar de baja once elementos,  Tiene pendiente cuatro por firma del Subdirector. Van a evaluar unos elementos que son servibles y algunos que son consumibles y pueden ser reclasificados.
La SCAAV informó que mediante los radicados Nos. 2017IE83555 y 2017IE113603 expidió concepto técnico para dar de baja a cuarenta y nueve elementos.
El Almacén informó que SCAAV ha remitido varios memorando dando alcance a los radicados 2017IE83555 y 2017IE113603 y hay varias inconsistencias.
Se programo una reunión para el día 10/07/18.
2017-12-31 Se encuentran pendientes conceptos técnicos por partes de la SRHS para dar la  disposición final de algunos bienes sin uso.</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</si>
  <si>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</si>
  <si>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</si>
  <si>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</si>
  <si>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</si>
  <si>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</si>
  <si>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</si>
  <si>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</si>
  <si>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Corte 2018-04-30.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</si>
  <si>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</si>
  <si>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</si>
  <si>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</si>
  <si>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</si>
  <si>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</si>
  <si>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</si>
  <si>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</si>
  <si>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</si>
  <si>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</si>
  <si>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</si>
  <si>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</si>
  <si>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</si>
  <si>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</si>
  <si>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</si>
  <si>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</si>
  <si>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</si>
  <si>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</si>
  <si>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</si>
  <si>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</si>
  <si>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</si>
  <si>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 xml:space="preserve">Corte 2018-04-30. La DGC envió seguimiento mediante radicado No. 2018IE23886. Se evidenció que mediante resolución No. 3217 del 15/11/17 fue actualizado el procedimiento 126PA04-PR33, dicha resolución fue socializada mediante correo del 23/11/17. </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</si>
  <si>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</si>
  <si>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</si>
  <si>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</si>
  <si>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</si>
  <si>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</si>
  <si>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</si>
  <si>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</si>
  <si>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</si>
  <si>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</si>
  <si>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</si>
  <si>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</si>
  <si>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</si>
  <si>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</si>
  <si>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</si>
  <si>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</si>
  <si>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</si>
  <si>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</si>
  <si>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</si>
  <si>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</si>
  <si>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</si>
  <si>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</si>
  <si>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</si>
  <si>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</si>
  <si>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</si>
  <si>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</si>
  <si>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</si>
  <si>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</si>
  <si>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</si>
  <si>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</si>
  <si>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</si>
  <si>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</si>
  <si>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</si>
  <si>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</si>
  <si>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</si>
  <si>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</si>
  <si>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</si>
  <si>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</si>
  <si>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</si>
  <si>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</si>
  <si>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Participación y educación Ambiental</t>
  </si>
  <si>
    <t>Porcentaje de avance físico de Ejecución de las Actividades</t>
  </si>
  <si>
    <t>FRANCISCO JOSE CRUZ PRADA</t>
  </si>
  <si>
    <t xml:space="preserve">Varias </t>
  </si>
  <si>
    <t>Cuenta de COD_FILA</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</si>
  <si>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</si>
  <si>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</si>
  <si>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</si>
  <si>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</si>
  <si>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</si>
  <si>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</si>
  <si>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</si>
  <si>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</si>
  <si>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</si>
  <si>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</si>
  <si>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</si>
  <si>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</si>
  <si>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</si>
  <si>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</si>
  <si>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</si>
  <si>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</si>
  <si>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</si>
  <si>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</si>
  <si>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</si>
  <si>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</si>
  <si>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</si>
  <si>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</si>
  <si>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</si>
  <si>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</si>
  <si>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</si>
  <si>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</si>
  <si>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</si>
  <si>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</si>
  <si>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</si>
  <si>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</si>
  <si>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</si>
  <si>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</si>
  <si>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</si>
  <si>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</si>
  <si>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</si>
  <si>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</si>
  <si>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</si>
  <si>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</si>
  <si>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</si>
  <si>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</si>
  <si>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Subsecretaria General y de Control Disciplinario -SGCD</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</si>
  <si>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</si>
  <si>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</si>
  <si>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</si>
  <si>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</si>
  <si>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</si>
  <si>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</si>
  <si>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</si>
  <si>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</si>
  <si>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</si>
  <si>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</si>
  <si>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</si>
  <si>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</si>
  <si>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</si>
  <si>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</si>
  <si>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</si>
  <si>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</si>
  <si>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</si>
  <si>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</si>
  <si>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</si>
  <si>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</si>
  <si>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</si>
  <si>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</si>
  <si>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</si>
  <si>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</si>
  <si>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</si>
  <si>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</si>
  <si>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</si>
  <si>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</si>
  <si>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</si>
  <si>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</si>
  <si>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</si>
  <si>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</si>
  <si>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</si>
  <si>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</si>
  <si>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</si>
  <si>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</si>
  <si>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</si>
  <si>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</si>
  <si>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</si>
  <si>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</si>
  <si>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Subsecretaria General y de Control Disciplinario -SGCD  - APOYO   SC - DGC</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</si>
  <si>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</si>
  <si>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</si>
  <si>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</si>
  <si>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</si>
  <si>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</si>
  <si>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</si>
  <si>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</si>
  <si>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</si>
  <si>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</si>
  <si>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</si>
  <si>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</si>
  <si>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</si>
  <si>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</si>
  <si>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</si>
  <si>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</si>
  <si>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</si>
  <si>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</si>
  <si>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</si>
  <si>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</si>
  <si>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</si>
  <si>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</si>
  <si>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</si>
  <si>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</si>
  <si>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</si>
  <si>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</si>
  <si>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</si>
  <si>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</si>
  <si>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</si>
  <si>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</si>
  <si>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</si>
  <si>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</si>
  <si>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</si>
  <si>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</si>
  <si>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</si>
  <si>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</si>
  <si>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</si>
  <si>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</si>
  <si>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</si>
  <si>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</si>
  <si>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</si>
  <si>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</si>
  <si>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</si>
  <si>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</si>
  <si>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</si>
  <si>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</si>
  <si>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</si>
  <si>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</si>
  <si>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Todas las dependencias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</si>
  <si>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</si>
  <si>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</si>
  <si>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</si>
  <si>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</si>
  <si>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</si>
  <si>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</si>
  <si>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</si>
  <si>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</si>
  <si>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</si>
  <si>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</si>
  <si>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</si>
  <si>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</si>
  <si>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</si>
  <si>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</si>
  <si>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</si>
  <si>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</si>
  <si>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</si>
  <si>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</si>
  <si>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</si>
  <si>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</si>
  <si>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</si>
  <si>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</si>
  <si>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</si>
  <si>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</si>
  <si>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</si>
  <si>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</si>
  <si>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</si>
  <si>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</si>
  <si>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</si>
  <si>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</si>
  <si>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</si>
  <si>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</si>
  <si>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</si>
  <si>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</si>
  <si>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</si>
  <si>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</si>
  <si>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</si>
  <si>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</si>
  <si>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</si>
  <si>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</si>
  <si>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</si>
  <si>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</si>
  <si>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</si>
  <si>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</si>
  <si>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</si>
  <si>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</si>
  <si>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</si>
  <si>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</si>
  <si>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</si>
  <si>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</si>
  <si>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</si>
  <si>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</si>
  <si>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</si>
  <si>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</si>
  <si>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</si>
  <si>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</si>
  <si>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</si>
  <si>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</si>
  <si>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</si>
  <si>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</si>
  <si>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</si>
  <si>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</si>
  <si>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</si>
  <si>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</si>
  <si>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</si>
  <si>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</si>
  <si>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</si>
  <si>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</si>
  <si>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</si>
  <si>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</si>
  <si>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</si>
  <si>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</si>
  <si>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 xml:space="preserve">DCA -Dirección de Control Ambiental </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</si>
  <si>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</si>
  <si>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</si>
  <si>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</si>
  <si>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</si>
  <si>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</si>
  <si>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</si>
  <si>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</si>
  <si>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</si>
  <si>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</si>
  <si>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</si>
  <si>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</si>
  <si>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</si>
  <si>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</si>
  <si>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</si>
  <si>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</si>
  <si>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</si>
  <si>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</si>
  <si>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</si>
  <si>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</si>
  <si>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</si>
  <si>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</si>
  <si>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</si>
  <si>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</si>
  <si>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</si>
  <si>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</si>
  <si>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</si>
  <si>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</si>
  <si>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</si>
  <si>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</si>
  <si>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</si>
  <si>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</si>
  <si>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</si>
  <si>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</si>
  <si>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</si>
  <si>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</si>
  <si>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</si>
  <si>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</si>
  <si>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</si>
  <si>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Gestión de los Rescuros Físicos</t>
  </si>
  <si>
    <t>Planeación Anmbiental</t>
  </si>
  <si>
    <t>Direccionamiento Estratégico</t>
  </si>
  <si>
    <t>Gestión Ambiental y Rural</t>
  </si>
  <si>
    <t>Control y Mejora</t>
  </si>
  <si>
    <t>Convenciones estado accion</t>
  </si>
  <si>
    <t>En Ejecución</t>
  </si>
  <si>
    <t>En revisión por la OCI</t>
  </si>
  <si>
    <t>Mediante correo electrónico del 12 de Octubre de 2018, la SCAAV informó que "Se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"Reducción de niveles de ruido en las zonas críticas, dado en decibeles" se encuentra en la ficha técnica que la fecha de reporte del indicador es anual con corte al 31 de Diciembre de 2018 aunque la fecha de ejecución de la acción se cumple el 21 de Noviembre de 2018. 
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t>
  </si>
  <si>
    <t>Mediante correo electrónico del 12 de Octubre de 2018, la SCAAV reportó que "Se remite soporte de los procesos IAAP del área técnica de ruido, proceso en los que cada contratista anexa en archivo zip los soportes para la ejecución de cada una de las actividades. (Anexo 3. Relación de procesos cargados en forest para el IAAP)". No obstante, el soporte contenido en el anexo 3 no es pertinente para la acción formulada ni para el indicador toda vez que no se evidencian las capacitaciones ejecutadas a los supervisores y contratistas. 
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t>
  </si>
  <si>
    <t>Mediante correo electrónico del 12 de Octubre de 2018, la SCAAV reportó que "Se remite informe de la atención oportuna de las PQR's por parte de la subdirección con los soportes de seguimiento que se realiza para dar la respuesta en los términos establecidos. (INFORME SEGUIMIENTO A QUEJAS Y RECLAMOS.docx y Seguimiento a PQRS 2017 - 2018.zip)". Según el documento "INFORME SEGUIMIENTO A QUEJAS Y RECLAMOS" entre el mes de Agosto de 2017 y Junio de 2018 se recibieron un total de 5.213 PQR´s de los cuales se atendieron oportunamente 4.995 que representan el 95,8% de cumplimiento que se justifica en que "Se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 Los soportes permiten concluir que la SCAAV realiza un seguimiento permanente al estado de trámite  de las PQR´s recibidas con una tendencia de incremento de la eficiencia para el segundo trimestre de 2018.
Recomendación: Mantener los seguimientos al estado de trámite de las PQR´s para procurar que la totalidad se atienden dentro de los términos de ley.</t>
  </si>
  <si>
    <t>mediante rad 2018IE244875 de 19-10-2018 la SGCD solicita el PM y su seguimiento</t>
  </si>
  <si>
    <t>Total</t>
  </si>
  <si>
    <t>2017 2017</t>
  </si>
  <si>
    <t>3.3.1.6.1</t>
  </si>
  <si>
    <t>Dirección de Control Ambiental -DCA-SSFFS</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</si>
  <si>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</si>
  <si>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</si>
  <si>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</si>
  <si>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</si>
  <si>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Dirección de Control Ambiental -DCA</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</si>
  <si>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</si>
  <si>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</si>
  <si>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</si>
  <si>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Subdirección de Silvicultura Fauna y Flora Silvestre -SSFFS</t>
  </si>
  <si>
    <t>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t>
  </si>
  <si>
    <t>Se evidencia en el reporte de la SRHS (radicado 2018IE19487), que hay 5 procesos pendientes por resolver para cumplir la meta planteada en la acción</t>
  </si>
  <si>
    <t>La SRHS en su radicado 2018IE19487, se evidencia que no se ha cumplido la acción propuesta, pues todavía faltan por consolidar decisiones de fondo en 256 Estaciones del universo de 291.</t>
  </si>
  <si>
    <t xml:space="preserve"> </t>
  </si>
  <si>
    <t>(Todas)</t>
  </si>
  <si>
    <t xml:space="preserve">Estado accion </t>
  </si>
  <si>
    <t>Cant</t>
  </si>
  <si>
    <t>(Varios elementos)</t>
  </si>
  <si>
    <t>Con terminación 31 dic 2018</t>
  </si>
  <si>
    <t>Con terminación 2018</t>
  </si>
  <si>
    <t>FILA_119</t>
  </si>
  <si>
    <t>FILA_118</t>
  </si>
  <si>
    <t>FILA_117</t>
  </si>
  <si>
    <t>FILA_116</t>
  </si>
  <si>
    <t>HALLAZGOS POR PROCESOS</t>
  </si>
  <si>
    <t>(36) ANÁLISIS SEGUIMIENTO ENTIDAD</t>
  </si>
  <si>
    <t>2010 2010</t>
  </si>
  <si>
    <t>2016 2016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</si>
</sst>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4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1"/>
      <color indexed="8"/>
      <name val="Calibri"/>
      <family val="2"/>
      <scheme val="minor"/>
    </font>
    <font>
      <sz val="11"/>
      <name val="Calibri"/>
      <family val="2"/>
      <scheme val="minor"/>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b/>
      <sz val="14"/>
      <color indexed="8"/>
      <name val="Calibri"/>
      <family val="2"/>
      <scheme val="minor"/>
    </font>
    <font>
      <sz val="10"/>
      <name val="Arial  "/>
    </font>
    <font>
      <u/>
      <sz val="11"/>
      <name val="Calibri"/>
      <family val="2"/>
      <scheme val="minor"/>
    </font>
    <font>
      <sz val="10"/>
      <name val="Calibri"/>
      <family val="2"/>
      <scheme val="minor"/>
    </font>
    <font>
      <sz val="11"/>
      <name val="Calibri"/>
      <family val="2"/>
    </font>
  </fonts>
  <fills count="18">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0"/>
      </patternFill>
    </fill>
    <fill>
      <patternFill patternType="solid">
        <fgColor theme="0"/>
        <bgColor theme="4" tint="0.79998168889431442"/>
      </patternFill>
    </fill>
  </fills>
  <borders count="27">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s>
  <cellStyleXfs count="17">
    <xf numFmtId="0" fontId="0" fillId="0" borderId="0"/>
    <xf numFmtId="0" fontId="5" fillId="3" borderId="0"/>
    <xf numFmtId="0" fontId="7" fillId="3" borderId="0"/>
    <xf numFmtId="0" fontId="7" fillId="3" borderId="0"/>
    <xf numFmtId="0" fontId="26" fillId="3" borderId="0"/>
    <xf numFmtId="0" fontId="4" fillId="3" borderId="0"/>
    <xf numFmtId="0" fontId="26" fillId="3" borderId="0"/>
    <xf numFmtId="0" fontId="26" fillId="3" borderId="0"/>
    <xf numFmtId="0" fontId="3" fillId="3" borderId="0"/>
    <xf numFmtId="0" fontId="3" fillId="3" borderId="0"/>
    <xf numFmtId="0" fontId="28" fillId="3" borderId="0" applyNumberFormat="0" applyFill="0" applyBorder="0" applyAlignment="0" applyProtection="0"/>
    <xf numFmtId="0" fontId="36" fillId="3" borderId="0"/>
    <xf numFmtId="0" fontId="26" fillId="3" borderId="0"/>
    <xf numFmtId="9" fontId="26" fillId="0" borderId="0" applyFont="0" applyFill="0" applyBorder="0" applyAlignment="0" applyProtection="0"/>
    <xf numFmtId="0" fontId="2" fillId="3" borderId="0"/>
    <xf numFmtId="0" fontId="1" fillId="3" borderId="0"/>
    <xf numFmtId="0" fontId="7" fillId="3" borderId="0"/>
  </cellStyleXfs>
  <cellXfs count="179">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3"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3"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3"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3"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5"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3" fillId="3" borderId="0" xfId="1" applyFont="1" applyBorder="1"/>
    <xf numFmtId="15" fontId="13"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3" fillId="3" borderId="3" xfId="1" applyFont="1" applyBorder="1"/>
    <xf numFmtId="15" fontId="13"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3"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5"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2"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3" fillId="3" borderId="4" xfId="1" applyNumberFormat="1" applyFont="1" applyBorder="1" applyAlignment="1">
      <alignment horizontal="center"/>
    </xf>
    <xf numFmtId="1" fontId="0" fillId="0" borderId="0" xfId="0" applyNumberFormat="1"/>
    <xf numFmtId="10" fontId="24" fillId="0" borderId="0" xfId="0" applyNumberFormat="1" applyFont="1"/>
    <xf numFmtId="10" fontId="0" fillId="0" borderId="0" xfId="0" applyNumberFormat="1"/>
    <xf numFmtId="0" fontId="0" fillId="0" borderId="0" xfId="0"/>
    <xf numFmtId="0" fontId="0" fillId="0" borderId="0" xfId="0"/>
    <xf numFmtId="0" fontId="6" fillId="2" borderId="16" xfId="0" applyFont="1" applyFill="1" applyBorder="1" applyAlignment="1">
      <alignment horizontal="center" vertical="center"/>
    </xf>
    <xf numFmtId="0" fontId="0" fillId="0" borderId="0" xfId="0"/>
    <xf numFmtId="0" fontId="0" fillId="0" borderId="0" xfId="0"/>
    <xf numFmtId="0" fontId="7" fillId="4" borderId="16" xfId="0" applyFont="1" applyFill="1" applyBorder="1" applyAlignment="1" applyProtection="1">
      <alignment horizontal="left" vertical="center" wrapText="1"/>
      <protection locked="0"/>
    </xf>
    <xf numFmtId="0" fontId="0" fillId="0" borderId="0" xfId="0"/>
    <xf numFmtId="0" fontId="5"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pivotButton="1"/>
    <xf numFmtId="0" fontId="23" fillId="8" borderId="0" xfId="0" applyFont="1" applyFill="1" applyBorder="1"/>
    <xf numFmtId="10" fontId="24" fillId="0" borderId="21" xfId="0" applyNumberFormat="1" applyFont="1" applyBorder="1"/>
    <xf numFmtId="10" fontId="24" fillId="0" borderId="22" xfId="0" applyNumberFormat="1" applyFont="1" applyBorder="1"/>
    <xf numFmtId="10" fontId="24" fillId="6" borderId="21" xfId="0" applyNumberFormat="1" applyFont="1" applyFill="1" applyBorder="1"/>
    <xf numFmtId="0" fontId="7" fillId="4" borderId="16" xfId="0" applyFont="1" applyFill="1" applyBorder="1" applyAlignment="1" applyProtection="1">
      <alignment horizontal="center" vertical="center" wrapText="1"/>
      <protection locked="0"/>
    </xf>
    <xf numFmtId="0" fontId="6" fillId="2" borderId="23" xfId="0" applyFont="1" applyFill="1" applyBorder="1" applyAlignment="1">
      <alignment horizontal="center" vertical="center"/>
    </xf>
    <xf numFmtId="0" fontId="30" fillId="0" borderId="0" xfId="0" applyFont="1" applyBorder="1" applyAlignment="1" applyProtection="1">
      <alignment horizontal="center" vertical="center"/>
      <protection locked="0"/>
    </xf>
    <xf numFmtId="0" fontId="31" fillId="0" borderId="0" xfId="0" applyFont="1" applyProtection="1">
      <protection hidden="1"/>
    </xf>
    <xf numFmtId="0" fontId="29" fillId="0" borderId="0" xfId="0" applyFont="1" applyProtection="1">
      <protection hidden="1"/>
    </xf>
    <xf numFmtId="0" fontId="29" fillId="0" borderId="0" xfId="0" applyFont="1"/>
    <xf numFmtId="0" fontId="29" fillId="10" borderId="0" xfId="0" applyFont="1" applyFill="1" applyAlignment="1">
      <alignment horizontal="center"/>
    </xf>
    <xf numFmtId="0" fontId="6" fillId="10" borderId="16" xfId="0" applyFont="1" applyFill="1" applyBorder="1" applyAlignment="1">
      <alignment horizontal="center" vertical="center"/>
    </xf>
    <xf numFmtId="15" fontId="10" fillId="0" borderId="0" xfId="0" applyNumberFormat="1" applyFont="1" applyBorder="1" applyAlignment="1" applyProtection="1">
      <alignment horizontal="center" vertical="center"/>
      <protection locked="0"/>
    </xf>
    <xf numFmtId="0" fontId="0" fillId="3" borderId="0" xfId="0" applyFill="1"/>
    <xf numFmtId="0" fontId="31" fillId="3" borderId="0" xfId="0" applyFont="1" applyFill="1" applyProtection="1">
      <protection hidden="1"/>
    </xf>
    <xf numFmtId="0" fontId="29" fillId="3" borderId="0" xfId="0" applyFont="1" applyFill="1" applyProtection="1">
      <protection hidden="1"/>
    </xf>
    <xf numFmtId="0" fontId="29" fillId="3" borderId="0" xfId="0" applyFont="1" applyFill="1"/>
    <xf numFmtId="0" fontId="29" fillId="11" borderId="0" xfId="0" applyFont="1" applyFill="1" applyAlignment="1">
      <alignment horizontal="center"/>
    </xf>
    <xf numFmtId="0" fontId="6" fillId="11" borderId="16" xfId="0" applyFont="1" applyFill="1" applyBorder="1" applyAlignment="1">
      <alignment horizontal="center" vertical="center"/>
    </xf>
    <xf numFmtId="1" fontId="24" fillId="6" borderId="2" xfId="0" applyNumberFormat="1" applyFont="1" applyFill="1" applyBorder="1" applyAlignment="1">
      <alignment horizontal="center"/>
    </xf>
    <xf numFmtId="0" fontId="34" fillId="0" borderId="5" xfId="0" applyFont="1" applyBorder="1" applyAlignment="1">
      <alignment horizontal="justify" vertical="top" wrapText="1"/>
    </xf>
    <xf numFmtId="0" fontId="7" fillId="9" borderId="16" xfId="0" applyFont="1" applyFill="1" applyBorder="1" applyAlignment="1">
      <alignment horizontal="center" vertical="center" wrapText="1"/>
    </xf>
    <xf numFmtId="0" fontId="27" fillId="4" borderId="16" xfId="0" applyFont="1" applyFill="1" applyBorder="1" applyAlignment="1">
      <alignment vertical="center" wrapText="1"/>
    </xf>
    <xf numFmtId="0" fontId="7" fillId="4" borderId="16" xfId="0" applyFont="1" applyFill="1" applyBorder="1" applyAlignment="1" applyProtection="1">
      <alignment horizontal="justify" vertical="center" wrapText="1"/>
      <protection locked="0"/>
    </xf>
    <xf numFmtId="0" fontId="27" fillId="4" borderId="16" xfId="0" applyFont="1" applyFill="1" applyBorder="1" applyAlignment="1">
      <alignment horizontal="justify" vertical="center" wrapText="1"/>
    </xf>
    <xf numFmtId="0" fontId="27" fillId="9" borderId="16" xfId="0" applyFont="1" applyFill="1" applyBorder="1" applyAlignment="1">
      <alignment horizontal="justify" vertical="center" wrapText="1"/>
    </xf>
    <xf numFmtId="0" fontId="27" fillId="4" borderId="16" xfId="0" applyFont="1" applyFill="1" applyBorder="1" applyAlignment="1">
      <alignment horizontal="center" vertical="center" wrapText="1"/>
    </xf>
    <xf numFmtId="15" fontId="7" fillId="4" borderId="16" xfId="0" applyNumberFormat="1" applyFont="1" applyFill="1" applyBorder="1" applyAlignment="1" applyProtection="1">
      <alignment horizontal="center" vertical="center" wrapText="1"/>
    </xf>
    <xf numFmtId="0" fontId="27" fillId="9" borderId="16" xfId="0" applyFont="1" applyFill="1" applyBorder="1" applyAlignment="1" applyProtection="1">
      <alignment vertical="center"/>
      <protection locked="0"/>
    </xf>
    <xf numFmtId="0" fontId="27" fillId="4" borderId="16" xfId="0" applyFont="1" applyFill="1" applyBorder="1"/>
    <xf numFmtId="0" fontId="9" fillId="3" borderId="0" xfId="0" applyFont="1" applyFill="1" applyBorder="1" applyAlignment="1" applyProtection="1">
      <alignment horizontal="left" vertical="center" wrapText="1"/>
      <protection locked="0"/>
    </xf>
    <xf numFmtId="0" fontId="39" fillId="2" borderId="16" xfId="0" applyFont="1" applyFill="1" applyBorder="1" applyAlignment="1">
      <alignment horizontal="center" vertical="center"/>
    </xf>
    <xf numFmtId="0" fontId="40" fillId="0" borderId="0" xfId="0" applyFont="1"/>
    <xf numFmtId="0" fontId="40" fillId="3" borderId="0" xfId="0" applyFont="1" applyFill="1"/>
    <xf numFmtId="167" fontId="7" fillId="4" borderId="16" xfId="0" applyNumberFormat="1" applyFont="1" applyFill="1" applyBorder="1" applyAlignment="1" applyProtection="1">
      <alignment horizontal="center" vertical="center" wrapText="1"/>
    </xf>
    <xf numFmtId="0" fontId="0" fillId="0" borderId="16" xfId="0" applyBorder="1"/>
    <xf numFmtId="0" fontId="24" fillId="0" borderId="16" xfId="0" applyFont="1" applyBorder="1" applyAlignment="1">
      <alignment horizontal="center"/>
    </xf>
    <xf numFmtId="165" fontId="0" fillId="0" borderId="16" xfId="13" applyNumberFormat="1" applyFont="1" applyBorder="1"/>
    <xf numFmtId="165" fontId="0" fillId="0" borderId="16" xfId="0" applyNumberFormat="1" applyBorder="1"/>
    <xf numFmtId="0" fontId="44" fillId="0" borderId="0" xfId="0" applyFont="1"/>
    <xf numFmtId="0" fontId="6" fillId="2" borderId="24" xfId="0" applyFont="1" applyFill="1" applyBorder="1" applyAlignment="1">
      <alignment horizontal="justify" vertical="center" wrapText="1"/>
    </xf>
    <xf numFmtId="0" fontId="35" fillId="12" borderId="25" xfId="0" applyNumberFormat="1" applyFont="1" applyFill="1" applyBorder="1" applyAlignment="1" applyProtection="1">
      <alignment horizontal="center" vertical="center" wrapText="1"/>
    </xf>
    <xf numFmtId="0" fontId="25" fillId="5" borderId="26" xfId="0" applyFont="1" applyFill="1" applyBorder="1" applyAlignment="1">
      <alignment vertical="center" wrapText="1"/>
    </xf>
    <xf numFmtId="0" fontId="25" fillId="5" borderId="24" xfId="0" applyFont="1" applyFill="1" applyBorder="1" applyAlignment="1">
      <alignment vertical="center" wrapText="1"/>
    </xf>
    <xf numFmtId="0" fontId="6" fillId="2" borderId="24" xfId="0" applyFont="1" applyFill="1" applyBorder="1" applyAlignment="1">
      <alignment horizontal="center" vertical="center" wrapText="1"/>
    </xf>
    <xf numFmtId="165" fontId="0" fillId="0" borderId="0" xfId="13" applyNumberFormat="1" applyFont="1"/>
    <xf numFmtId="0" fontId="10" fillId="14" borderId="1" xfId="1" applyFont="1" applyFill="1" applyBorder="1"/>
    <xf numFmtId="0" fontId="13" fillId="14" borderId="3" xfId="1" applyFont="1" applyFill="1" applyBorder="1"/>
    <xf numFmtId="1" fontId="13" fillId="14" borderId="4" xfId="1" applyNumberFormat="1" applyFont="1" applyFill="1" applyBorder="1" applyAlignment="1">
      <alignment horizontal="center"/>
    </xf>
    <xf numFmtId="0" fontId="10" fillId="15" borderId="10" xfId="1" applyFont="1" applyFill="1" applyBorder="1"/>
    <xf numFmtId="0" fontId="13" fillId="15" borderId="6" xfId="1" applyFont="1" applyFill="1" applyBorder="1"/>
    <xf numFmtId="1" fontId="13" fillId="15" borderId="15" xfId="1" applyNumberFormat="1" applyFont="1" applyFill="1" applyBorder="1" applyAlignment="1">
      <alignment horizontal="center"/>
    </xf>
    <xf numFmtId="166" fontId="7" fillId="4" borderId="16" xfId="0" applyNumberFormat="1" applyFont="1" applyFill="1" applyBorder="1" applyAlignment="1">
      <alignment horizontal="center" vertical="center" wrapText="1"/>
    </xf>
    <xf numFmtId="0" fontId="7" fillId="4" borderId="16" xfId="0" applyFont="1" applyFill="1" applyBorder="1" applyAlignment="1">
      <alignment horizontal="center" vertical="center" wrapText="1"/>
    </xf>
    <xf numFmtId="2" fontId="7" fillId="4" borderId="16" xfId="0" applyNumberFormat="1" applyFont="1" applyFill="1" applyBorder="1" applyAlignment="1">
      <alignment horizontal="center" vertical="center" wrapText="1"/>
    </xf>
    <xf numFmtId="0" fontId="27" fillId="4" borderId="16" xfId="0" applyFont="1" applyFill="1" applyBorder="1" applyAlignment="1">
      <alignment horizontal="center" vertical="center"/>
    </xf>
    <xf numFmtId="0" fontId="27" fillId="4" borderId="16" xfId="0" applyFont="1" applyFill="1" applyBorder="1" applyAlignment="1">
      <alignment horizontal="left" vertical="center"/>
    </xf>
    <xf numFmtId="0" fontId="27" fillId="4" borderId="16" xfId="0" applyFont="1" applyFill="1" applyBorder="1" applyAlignment="1">
      <alignment vertical="top" wrapText="1"/>
    </xf>
    <xf numFmtId="166" fontId="38" fillId="17" borderId="19" xfId="3" applyNumberFormat="1" applyFont="1" applyFill="1" applyBorder="1" applyAlignment="1">
      <alignment horizontal="center" vertical="center"/>
    </xf>
    <xf numFmtId="0" fontId="9" fillId="4" borderId="16" xfId="0" applyFont="1" applyFill="1" applyBorder="1" applyAlignment="1" applyProtection="1">
      <alignment horizontal="left" vertical="center" wrapText="1"/>
      <protection locked="0"/>
    </xf>
    <xf numFmtId="0" fontId="27" fillId="4" borderId="0" xfId="0" applyFont="1" applyFill="1"/>
    <xf numFmtId="0" fontId="27" fillId="4" borderId="16" xfId="0" applyFont="1" applyFill="1" applyBorder="1" applyAlignment="1">
      <alignment horizontal="left"/>
    </xf>
    <xf numFmtId="0" fontId="27" fillId="4" borderId="16" xfId="0" applyFont="1" applyFill="1" applyBorder="1" applyAlignment="1">
      <alignment horizontal="justify" vertical="top" wrapText="1"/>
    </xf>
    <xf numFmtId="0" fontId="27" fillId="4" borderId="16" xfId="0" applyFont="1" applyFill="1" applyBorder="1" applyAlignment="1">
      <alignment horizontal="center"/>
    </xf>
    <xf numFmtId="2" fontId="27" fillId="4" borderId="16" xfId="0" applyNumberFormat="1" applyFont="1" applyFill="1" applyBorder="1" applyAlignment="1">
      <alignment horizontal="center"/>
    </xf>
    <xf numFmtId="14" fontId="27" fillId="4" borderId="16" xfId="0" applyNumberFormat="1" applyFont="1" applyFill="1" applyBorder="1" applyAlignment="1">
      <alignment horizontal="center" vertical="center"/>
    </xf>
    <xf numFmtId="0" fontId="27" fillId="9" borderId="16" xfId="0" applyFont="1" applyFill="1" applyBorder="1" applyAlignment="1" applyProtection="1">
      <alignment horizontal="center" vertical="center" wrapText="1"/>
      <protection locked="0"/>
    </xf>
    <xf numFmtId="0" fontId="27" fillId="9" borderId="16" xfId="0" applyFont="1" applyFill="1" applyBorder="1" applyAlignment="1" applyProtection="1">
      <alignment horizontal="center" vertical="center"/>
      <protection locked="0"/>
    </xf>
    <xf numFmtId="0" fontId="27" fillId="9" borderId="16" xfId="0" applyFont="1" applyFill="1" applyBorder="1" applyAlignment="1" applyProtection="1">
      <alignment vertical="center" wrapText="1"/>
      <protection locked="0"/>
    </xf>
    <xf numFmtId="0" fontId="27" fillId="4" borderId="16" xfId="0" applyFont="1" applyFill="1" applyBorder="1" applyAlignment="1" applyProtection="1">
      <alignment horizontal="center" vertical="center"/>
      <protection locked="0"/>
    </xf>
    <xf numFmtId="0" fontId="27" fillId="4" borderId="16" xfId="0" applyFont="1" applyFill="1" applyBorder="1" applyAlignment="1" applyProtection="1">
      <alignment horizontal="justify" vertical="center" wrapText="1"/>
      <protection locked="0"/>
    </xf>
    <xf numFmtId="0" fontId="45" fillId="9" borderId="16" xfId="0" applyFont="1" applyFill="1" applyBorder="1" applyAlignment="1" applyProtection="1">
      <alignment horizontal="justify" vertical="center" wrapText="1"/>
      <protection locked="0"/>
    </xf>
    <xf numFmtId="0" fontId="45" fillId="9" borderId="16" xfId="0" applyFont="1" applyFill="1" applyBorder="1" applyAlignment="1" applyProtection="1">
      <alignment vertical="center"/>
      <protection locked="0"/>
    </xf>
    <xf numFmtId="0" fontId="27" fillId="4" borderId="16" xfId="0" applyFont="1" applyFill="1" applyBorder="1" applyAlignment="1">
      <alignment wrapText="1"/>
    </xf>
    <xf numFmtId="0" fontId="27" fillId="4" borderId="16" xfId="0" applyFont="1" applyFill="1" applyBorder="1" applyAlignment="1">
      <alignment horizontal="left" wrapText="1"/>
    </xf>
    <xf numFmtId="0" fontId="45" fillId="9" borderId="16" xfId="0" applyFont="1" applyFill="1" applyBorder="1" applyAlignment="1" applyProtection="1">
      <alignment horizontal="justify" vertical="top" wrapText="1"/>
      <protection locked="0"/>
    </xf>
    <xf numFmtId="0" fontId="45" fillId="4" borderId="16" xfId="0" applyFont="1" applyFill="1" applyBorder="1" applyAlignment="1" applyProtection="1">
      <alignment horizontal="justify" vertical="center" wrapText="1"/>
      <protection locked="0"/>
    </xf>
    <xf numFmtId="0" fontId="45" fillId="4" borderId="16" xfId="0" applyFont="1" applyFill="1" applyBorder="1" applyAlignment="1" applyProtection="1">
      <alignment vertical="center"/>
      <protection locked="0"/>
    </xf>
    <xf numFmtId="0" fontId="13" fillId="9" borderId="16" xfId="0" applyFont="1" applyFill="1" applyBorder="1" applyAlignment="1" applyProtection="1">
      <alignment horizontal="justify" vertical="center" wrapText="1"/>
      <protection locked="0"/>
    </xf>
    <xf numFmtId="14" fontId="27" fillId="9" borderId="16" xfId="0" applyNumberFormat="1" applyFont="1" applyFill="1" applyBorder="1" applyAlignment="1" applyProtection="1">
      <alignment horizontal="justify" vertical="center" wrapText="1"/>
      <protection locked="0"/>
    </xf>
    <xf numFmtId="0" fontId="46" fillId="9" borderId="16" xfId="10" applyFont="1" applyFill="1" applyBorder="1" applyAlignment="1" applyProtection="1">
      <alignment vertical="center"/>
      <protection locked="0"/>
    </xf>
    <xf numFmtId="167" fontId="27" fillId="4" borderId="16" xfId="0" applyNumberFormat="1" applyFont="1" applyFill="1" applyBorder="1" applyAlignment="1">
      <alignment horizontal="center" vertical="center"/>
    </xf>
    <xf numFmtId="0" fontId="47" fillId="9" borderId="16" xfId="7" applyFont="1" applyFill="1" applyBorder="1" applyAlignment="1" applyProtection="1">
      <alignment vertical="center" wrapText="1"/>
      <protection locked="0"/>
    </xf>
    <xf numFmtId="0" fontId="27" fillId="9" borderId="16" xfId="7" applyFont="1" applyFill="1" applyBorder="1" applyAlignment="1" applyProtection="1">
      <alignment vertical="center"/>
      <protection locked="0"/>
    </xf>
    <xf numFmtId="0" fontId="27" fillId="9" borderId="16" xfId="7" applyFont="1" applyFill="1" applyBorder="1" applyAlignment="1" applyProtection="1">
      <alignment vertical="center" wrapText="1"/>
      <protection locked="0"/>
    </xf>
    <xf numFmtId="0" fontId="48" fillId="16" borderId="16" xfId="0" applyFont="1" applyFill="1" applyBorder="1" applyAlignment="1">
      <alignment horizontal="center" vertical="center"/>
    </xf>
    <xf numFmtId="0" fontId="8" fillId="13" borderId="7" xfId="0" applyFont="1" applyFill="1" applyBorder="1" applyAlignment="1" applyProtection="1">
      <alignment horizontal="center"/>
      <protection locked="0"/>
    </xf>
    <xf numFmtId="0" fontId="8" fillId="13" borderId="20"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6"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37"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1"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0" fillId="3" borderId="0" xfId="1" applyFont="1" applyBorder="1" applyAlignment="1">
      <alignment horizontal="center" wrapText="1"/>
    </xf>
    <xf numFmtId="0" fontId="22" fillId="3" borderId="0" xfId="1" applyFont="1" applyBorder="1" applyAlignment="1">
      <alignment horizontal="center" wrapText="1"/>
    </xf>
    <xf numFmtId="15" fontId="10" fillId="3" borderId="0" xfId="1" applyNumberFormat="1" applyFont="1" applyBorder="1" applyAlignment="1">
      <alignment horizontal="left" vertical="center" wrapText="1"/>
    </xf>
    <xf numFmtId="0" fontId="14" fillId="3" borderId="0" xfId="1" applyFont="1" applyBorder="1" applyAlignment="1">
      <alignment horizontal="center"/>
    </xf>
    <xf numFmtId="0" fontId="16" fillId="14" borderId="11" xfId="1" applyFont="1" applyFill="1" applyBorder="1" applyAlignment="1">
      <alignment horizontal="center" vertical="center" wrapText="1"/>
    </xf>
    <xf numFmtId="0" fontId="16" fillId="14" borderId="12" xfId="1" applyFont="1" applyFill="1" applyBorder="1" applyAlignment="1">
      <alignment horizontal="center" vertical="center" wrapText="1"/>
    </xf>
    <xf numFmtId="0" fontId="16" fillId="14" borderId="13" xfId="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6" fillId="14" borderId="0"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10" fillId="3" borderId="0" xfId="1" applyFont="1" applyBorder="1" applyAlignment="1">
      <alignment horizontal="left" wrapText="1"/>
    </xf>
    <xf numFmtId="0" fontId="13"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cellXfs>
  <cellStyles count="17">
    <cellStyle name="Hipervínculo" xfId="10" builtinId="8"/>
    <cellStyle name="Normal" xfId="0" builtinId="0"/>
    <cellStyle name="Normal 10" xfId="15" xr:uid="{1D8DB7D7-AE1D-47B6-9192-9998DBBFF076}"/>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7 2" xfId="16" xr:uid="{6E68B85E-C3D3-4C17-9960-79C34F58BDB0}"/>
    <cellStyle name="Normal 8" xfId="11" xr:uid="{05D76A81-6D52-4FE2-B8D1-E782F6D439C0}"/>
    <cellStyle name="Normal 9" xfId="14" xr:uid="{63A8822C-EB04-465A-A5F2-63C923A67C11}"/>
    <cellStyle name="Porcentaje" xfId="13" builtinId="5"/>
  </cellStyles>
  <dxfs count="104">
    <dxf>
      <numFmt numFmtId="1" formatCode="0"/>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FFCC"/>
      <color rgb="FFFF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[corte 31-dic-2018.xlsx]resumen!TablaDinámica5</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resumen!$B$71</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256-4D6D-92F7-63AA8EF9D71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256-4D6D-92F7-63AA8EF9D71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256-4D6D-92F7-63AA8EF9D71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256-4D6D-92F7-63AA8EF9D71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256-4D6D-92F7-63AA8EF9D71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F256-4D6D-92F7-63AA8EF9D710}"/>
              </c:ext>
            </c:extLst>
          </c:dPt>
          <c:cat>
            <c:strRef>
              <c:f>resumen!$A$72:$A$78</c:f>
              <c:strCache>
                <c:ptCount val="6"/>
                <c:pt idx="0">
                  <c:v>Control y Mejora</c:v>
                </c:pt>
                <c:pt idx="1">
                  <c:v>Direccionamiento Estratégico</c:v>
                </c:pt>
                <c:pt idx="2">
                  <c:v>Evaluación, Control y Seguimiento</c:v>
                </c:pt>
                <c:pt idx="3">
                  <c:v>Gestión Ambiental y Rural</c:v>
                </c:pt>
                <c:pt idx="4">
                  <c:v>Gestión de los Rescuros Físicos</c:v>
                </c:pt>
                <c:pt idx="5">
                  <c:v>Planeación Ambiental</c:v>
                </c:pt>
              </c:strCache>
            </c:strRef>
          </c:cat>
          <c:val>
            <c:numRef>
              <c:f>resumen!$B$72:$B$78</c:f>
              <c:numCache>
                <c:formatCode>General</c:formatCode>
                <c:ptCount val="6"/>
                <c:pt idx="0">
                  <c:v>1</c:v>
                </c:pt>
                <c:pt idx="1">
                  <c:v>14</c:v>
                </c:pt>
                <c:pt idx="2">
                  <c:v>46</c:v>
                </c:pt>
                <c:pt idx="3">
                  <c:v>15</c:v>
                </c:pt>
                <c:pt idx="4">
                  <c:v>34</c:v>
                </c:pt>
                <c:pt idx="5">
                  <c:v>9</c:v>
                </c:pt>
              </c:numCache>
            </c:numRef>
          </c:val>
          <c:extLst>
            <c:ext xmlns:c16="http://schemas.microsoft.com/office/drawing/2014/chart" uri="{C3380CC4-5D6E-409C-BE32-E72D297353CC}">
              <c16:uniqueId val="{00000000-DCE3-49D5-A1A6-896C5A7D73AC}"/>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385762</xdr:colOff>
      <xdr:row>65</xdr:row>
      <xdr:rowOff>4762</xdr:rowOff>
    </xdr:from>
    <xdr:to>
      <xdr:col>8</xdr:col>
      <xdr:colOff>585787</xdr:colOff>
      <xdr:row>79</xdr:row>
      <xdr:rowOff>33337</xdr:rowOff>
    </xdr:to>
    <xdr:graphicFrame macro="">
      <xdr:nvGraphicFramePr>
        <xdr:cNvPr id="2" name="Gráfico 1">
          <a:extLst>
            <a:ext uri="{FF2B5EF4-FFF2-40B4-BE49-F238E27FC236}">
              <a16:creationId xmlns:a16="http://schemas.microsoft.com/office/drawing/2014/main" id="{87EC4173-DC23-4825-BC1D-93F84C700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85.746411921296" createdVersion="5" refreshedVersion="6" minRefreshableVersion="3" recordCount="69" xr:uid="{00000000-000A-0000-FFFF-FFFF00000000}">
  <cacheSource type="worksheet">
    <worksheetSource ref="I8:AD77" sheet="126PE01-PR08-F2"/>
  </cacheSource>
  <cacheFields count="22">
    <cacheField name="(23) FACTOR" numFmtId="0">
      <sharedItems/>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67">
      <sharedItems containsSemiMixedTypes="0" containsNonDate="0" containsDate="1" containsString="0" minDate="2015-01-01T00:00:00" maxDate="2018-10-02T00:00:00"/>
    </cacheField>
    <cacheField name="(72) FECHA DE TERMINACIÓN" numFmtId="167">
      <sharedItems containsSemiMixedTypes="0" containsNonDate="0" containsDate="1" containsString="0" minDate="2015-12-29T00:00:00" maxDate="2019-09-18T00:00:00"/>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142857142857146"/>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ontainsBlank="1" count="18">
        <s v="Evaluación, Control y Seguimiento"/>
        <s v="Gestión de los Rescuros Físicos"/>
        <s v="Planeación Anmbiental"/>
        <s v="Gestión Ambiental y Rural"/>
        <s v="Direccionamiento Estratégico"/>
        <s v="GJU" u="1"/>
        <m u="1"/>
        <s v="GAL" u="1"/>
        <s v="GAM" u="1"/>
        <s v="GAP" u="1"/>
        <s v="GCO" u="1"/>
        <s v="GES" u="1"/>
        <s v="OAM" u="1"/>
        <s v="AAM" u="1"/>
        <s v="GFI" u="1"/>
        <s v="GDO" u="1"/>
        <s v="GTH" u="1"/>
        <s v="GTI" u="1"/>
      </sharedItems>
    </cacheField>
    <cacheField name="DEPENDENCIA RESPONSABLE" numFmtId="0">
      <sharedItems containsBlank="1" count="166">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m u="1"/>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SRHS"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GA" u="1"/>
        <s v="DRSO" u="1"/>
        <s v="DGC"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SPPA" u="1"/>
        <s v="DCASC_x000a__x000a_Proyecto 11" u="1"/>
        <s v="SECGEN - DOI " u="1"/>
        <s v="DMMLA" u="1"/>
        <s v="OAC" u="1"/>
        <s v="SGEN DMMLA DO Laboratorio Ambiental" u="1"/>
        <s v="DJUR - PROCESOS" u="1"/>
        <s v="Dirección de Evaluación, Seguimiento y Control Ambiental - Sandra Nieto y Diego Salazar" u="1"/>
        <s v="SCAAV" u="1"/>
        <s v="DGOAT - SGEN" u="1"/>
        <s v="SSFFS"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CASP"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SC"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SER"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467.423446064815" createdVersion="6" refreshedVersion="6" minRefreshableVersion="3" recordCount="119" xr:uid="{3EC1314A-FF76-42BA-950A-842345876849}">
  <cacheSource type="worksheet">
    <worksheetSource ref="A8:AP127" sheet="126PE01-PR08-F2"/>
  </cacheSource>
  <cacheFields count="42">
    <cacheField name="I" numFmtId="0">
      <sharedItems containsSemiMixedTypes="0" containsString="0" containsNumber="1" containsInteger="1" minValue="1" maxValue="119"/>
    </cacheField>
    <cacheField name="COD_FILA" numFmtId="0">
      <sharedItems/>
    </cacheField>
    <cacheField name="FECHA REPORTE DE LA INFORMACIÓN" numFmtId="0">
      <sharedItems containsDate="1" containsMixedTypes="1" minDate="2018-09-18T00:00:00" maxDate="2018-09-19T00:00:00"/>
    </cacheField>
    <cacheField name="(4) CÓDIGO DE LA ENTIDAD" numFmtId="0">
      <sharedItems/>
    </cacheField>
    <cacheField name="(8) VIGENCIA PAD AUDITORIA o VISITA" numFmtId="0">
      <sharedItems containsMixedTypes="1" containsNumber="1" containsInteger="1" minValue="2010" maxValue="2017"/>
    </cacheField>
    <cacheField name="(20) CODIGO AUDITORIA SEGÚN PAD DE LA VIGENCIA" numFmtId="0">
      <sharedItems containsSemiMixedTypes="0" containsString="0" containsNumber="1" containsInteger="1" minValue="48" maxValue="802"/>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8-10-02T00:00:00"/>
    </cacheField>
    <cacheField name="(72) FECHA DE TERMINACIÓN" numFmtId="0">
      <sharedItems containsDate="1" containsBlank="1" containsMixedTypes="1" minDate="2015-12-29T00:00:00" maxDate="2019-09-18T00:00:00" count="24">
        <d v="2018-08-25T00:00:00"/>
        <d v="2018-07-31T00:00:00"/>
        <d v="2018-03-31T00:00:00"/>
        <d v="2017-12-31T00:00:00"/>
        <d v="2017-09-30T00:00:00"/>
        <d v="2015-12-29T00:00:00"/>
        <d v="2017-05-31T00:00:00"/>
        <d v="2017-12-20T00:00:00"/>
        <d v="2017-11-30T00:00:00"/>
        <d v="2017-08-26T00:00:00"/>
        <d v="2018-04-30T00:00:00"/>
        <d v="2018-06-30T00:00:00"/>
        <d v="2018-12-31T00:00:00"/>
        <d v="2018-11-21T00:00:00"/>
        <d v="2019-09-17T00:00:00"/>
        <d v="2019-03-31T00:00:00"/>
        <d v="2019-06-30T00:00:00"/>
        <s v="2018-03-31"/>
        <s v="2018-01-30"/>
        <s v="2018-04-30"/>
        <s v="2018-03-30"/>
        <d v="2018-10-01T00:00:00"/>
        <d v="2019-03-30T00:00:00"/>
        <m u="1"/>
      </sharedItems>
    </cacheField>
    <cacheField name="ACTIVIDADES / PLAZO EN SEMANAS" numFmtId="0">
      <sharedItems containsSemiMixedTypes="0" containsString="0" containsNumber="1" minValue="13" maxValue="43725"/>
    </cacheField>
    <cacheField name="ACTIVIDADES / AVANCE FÍSICO DE EJECUCIÓN" numFmtId="0">
      <sharedItems containsString="0" containsBlank="1" containsNumber="1" minValue="0" maxValue="100"/>
    </cacheField>
    <cacheField name="Porcentaje de avance físico de Ejecución de las Actividades" numFmtId="0">
      <sharedItems containsString="0" containsBlank="1" containsNumber="1" containsInteger="1" minValue="0" maxValue="1"/>
    </cacheField>
    <cacheField name="Puntaje Logrado por las Actividades  (PLA)" numFmtId="0">
      <sharedItems containsString="0" containsBlank="1" containsNumber="1" minValue="0" maxValue="52"/>
    </cacheField>
    <cacheField name="Puntaje Logrado por las Actividades Vencidas (PLAV)  " numFmtId="0">
      <sharedItems containsString="0" containsBlank="1" containsNumber="1" minValue="0" maxValue="51.714285714285715"/>
    </cacheField>
    <cacheField name="Puntaje Atribuido a las Actividades Vencidas (PAAVI)" numFmtId="0">
      <sharedItems containsString="0" containsBlank="1" containsNumber="1" minValue="0" maxValue="51.714285714285715"/>
    </cacheField>
    <cacheField name="TIPO DE ACCIÓN _x000a_C, AC, AP, AM" numFmtId="0">
      <sharedItems containsBlank="1"/>
    </cacheField>
    <cacheField name="PROCESO " numFmtId="0">
      <sharedItems containsBlank="1" count="8">
        <s v="Evaluación, Control y Seguimiento"/>
        <s v="Gestión de los Rescuros Físicos"/>
        <s v="Planeación Ambiental"/>
        <s v="Gestión Ambiental y Rural"/>
        <s v="Direccionamiento Estratégico"/>
        <s v="Control y Mejora"/>
        <m u="1"/>
        <s v="Planeación Anmbiental" u="1"/>
      </sharedItems>
    </cacheField>
    <cacheField name="DEPENDENCIA RESPONSABLE" numFmtId="0">
      <sharedItems containsBlank="1" count="28">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s v="DPSIA -Dirección de Planeación y Sistemas de Información Ambiental "/>
        <s v="SPCI -Subdirección de Proyectos y Cooperación Internacional"/>
        <s v="Subsecretaria General y de Control Disciplinario -SGCD  - APOYO   SC - DGC"/>
        <s v="DCA -Dirección de Control Ambiental "/>
        <s v="DCA-SSFFS"/>
        <s v="Dirección de Control Ambiental -DCA-SSFFS"/>
        <s v="Dirección de Control Ambiental -DCA"/>
        <s v="Subdirección de Silvicultura Fauna y Flora Silvestre -SSFFS"/>
        <s v="Todas las dependencias"/>
        <s v="SF -Subdirección Financiera"/>
        <s v="OCI -Oficina de Control Interno"/>
        <m u="1"/>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NonDate="0" containsString="0" containsBlank="1"/>
    </cacheField>
    <cacheField name="SEGUIMIENTO OCI_x000a_CUARTO TRIMESTRE" numFmtId="0">
      <sharedItems containsBlank="1"/>
    </cacheField>
    <cacheField name="(32) RESULTADO INDICADOR" numFmtId="0">
      <sharedItems containsString="0" containsBlank="1" containsNumber="1" minValue="0" maxValue="100"/>
    </cacheField>
    <cacheField name=" " numFmtId="0">
      <sharedItems containsMixedTypes="1" containsNumber="1" containsInteger="1" minValue="0" maxValue="0" longText="1"/>
    </cacheField>
    <cacheField name="(40) EFICACIA ENTIDAD" numFmtId="0">
      <sharedItems containsSemiMixedTypes="0" containsString="0" containsNumber="1" containsInteger="1" minValue="0" maxValue="100"/>
    </cacheField>
    <cacheField name="(76) ESTADO Y EVALUACIÓN ENTIDAD" numFmtId="0">
      <sharedItems containsBlank="1" count="5">
        <s v="En revisión por la OCI"/>
        <s v="Incumplida"/>
        <s v="En ejecución"/>
        <s v="Cumplida"/>
        <m u="1"/>
      </sharedItems>
    </cacheField>
    <cacheField name="(80) ESTADO Y EVALUACIÓN AUDI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0"/>
    <n v="0"/>
    <n v="0"/>
    <n v="0"/>
    <n v="51.714285714285715"/>
    <s v="AC"/>
    <x v="0"/>
    <x v="0"/>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0"/>
    <n v="0"/>
    <n v="0"/>
    <n v="0"/>
    <n v="51.714285714285715"/>
    <s v="AC"/>
    <x v="0"/>
    <x v="0"/>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0"/>
    <n v="0"/>
    <n v="0"/>
    <n v="0"/>
    <n v="48.142857142857146"/>
    <s v="AC"/>
    <x v="0"/>
    <x v="0"/>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0"/>
    <n v="0"/>
    <n v="0"/>
    <n v="0"/>
    <n v="51.714285714285715"/>
    <s v="AC"/>
    <x v="0"/>
    <x v="0"/>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0"/>
    <n v="0"/>
    <n v="0"/>
    <n v="0"/>
    <n v="51.714285714285715"/>
    <s v="AC"/>
    <x v="0"/>
    <x v="1"/>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0"/>
    <n v="0"/>
    <n v="0"/>
    <n v="0"/>
    <n v="51.714285714285715"/>
    <s v="AC"/>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50"/>
    <n v="1"/>
    <n v="44.428571428571431"/>
    <n v="44.428571428571431"/>
    <n v="44.428571428571431"/>
    <s v="AC"/>
    <x v="0"/>
    <x v="2"/>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50"/>
    <n v="1"/>
    <n v="44.428571428571431"/>
    <n v="44.428571428571431"/>
    <n v="44.428571428571431"/>
    <s v="AC"/>
    <x v="0"/>
    <x v="2"/>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x v="3"/>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x v="3"/>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x v="3"/>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20"/>
    <n v="0.2"/>
    <n v="10.342857142857143"/>
    <n v="10.342857142857143"/>
    <n v="51.714285714285715"/>
    <s v="AC"/>
    <x v="0"/>
    <x v="4"/>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50"/>
    <n v="1"/>
    <n v="44.428571428571431"/>
    <n v="44.428571428571431"/>
    <n v="44.428571428571431"/>
    <s v="AC"/>
    <x v="1"/>
    <x v="5"/>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0"/>
    <n v="0"/>
    <n v="0"/>
    <n v="0"/>
    <n v="31.571428571428573"/>
    <s v="AC"/>
    <x v="0"/>
    <x v="6"/>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70"/>
    <n v="1"/>
    <n v="31.571428571428573"/>
    <n v="31.571428571428573"/>
    <n v="31.571428571428573"/>
    <s v="AC"/>
    <x v="0"/>
    <x v="7"/>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30"/>
    <n v="1"/>
    <n v="38.714285714285715"/>
    <n v="38.714285714285715"/>
    <n v="38.714285714285715"/>
    <s v="AC"/>
    <x v="0"/>
    <x v="4"/>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75"/>
    <n v="1"/>
    <n v="50.428571428571431"/>
    <n v="50.428571428571431"/>
    <n v="50.428571428571431"/>
    <s v="AC"/>
    <x v="0"/>
    <x v="4"/>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d v="2017-01-01T00:00:00"/>
    <d v="2017-12-20T00:00:00"/>
    <n v="50.428571428571431"/>
    <n v="70"/>
    <n v="1"/>
    <n v="50.428571428571431"/>
    <n v="50.428571428571431"/>
    <n v="50.428571428571431"/>
    <s v="AC"/>
    <x v="2"/>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5"/>
    <n v="1"/>
    <n v="50.428571428571431"/>
    <n v="50.428571428571431"/>
    <n v="50.428571428571431"/>
    <s v="AC"/>
    <x v="0"/>
    <x v="4"/>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x v="7"/>
    <m/>
  </r>
  <r>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50"/>
    <n v="1"/>
    <n v="51.142857142857146"/>
    <n v="51.142857142857146"/>
    <n v="51.142857142857146"/>
    <s v="AC"/>
    <x v="0"/>
    <x v="4"/>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25"/>
    <n v="1"/>
    <n v="44.428571428571431"/>
    <n v="44.428571428571431"/>
    <n v="44.428571428571431"/>
    <s v="AC"/>
    <x v="0"/>
    <x v="2"/>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80"/>
    <n v="1"/>
    <n v="48.714285714285715"/>
    <n v="48.714285714285715"/>
    <n v="48.714285714285715"/>
    <s v="AC"/>
    <x v="1"/>
    <x v="9"/>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x v="0"/>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0"/>
    <n v="0"/>
    <n v="0"/>
    <n v="0"/>
    <n v="43.714285714285715"/>
    <s v="AC"/>
    <x v="0"/>
    <x v="0"/>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0"/>
    <n v="0"/>
    <n v="0"/>
    <n v="0"/>
    <n v="31.428571428571427"/>
    <s v="AC"/>
    <x v="0"/>
    <x v="0"/>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0"/>
    <n v="0"/>
    <n v="0"/>
    <n v="0"/>
    <n v="31.428571428571427"/>
    <s v="AC"/>
    <x v="0"/>
    <x v="0"/>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0"/>
    <n v="0"/>
    <n v="0"/>
    <n v="0"/>
    <n v="22.714285714285715"/>
    <s v="AC"/>
    <x v="0"/>
    <x v="0"/>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95.8"/>
    <n v="1"/>
    <n v="43.714285714285715"/>
    <n v="43.714285714285715"/>
    <n v="43.714285714285715"/>
    <s v="AC"/>
    <x v="0"/>
    <x v="0"/>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0"/>
    <n v="0"/>
    <n v="0"/>
    <n v="0"/>
    <n v="0"/>
    <s v="AC"/>
    <x v="3"/>
    <x v="10"/>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8.33"/>
    <n v="1"/>
    <n v="52"/>
    <n v="0"/>
    <n v="0"/>
    <s v="AC"/>
    <x v="0"/>
    <x v="0"/>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0"/>
    <n v="0"/>
    <n v="0"/>
    <n v="0"/>
    <n v="0"/>
    <s v="AC"/>
    <x v="3"/>
    <x v="10"/>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d v="2018-02-12T00:00:00"/>
    <d v="2018-12-31T00:00:00"/>
    <n v="46"/>
    <n v="0"/>
    <n v="0"/>
    <n v="0"/>
    <n v="0"/>
    <n v="0"/>
    <s v="AC"/>
    <x v="2"/>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0"/>
    <n v="0"/>
    <n v="0"/>
    <n v="0"/>
    <n v="0"/>
    <s v="AC"/>
    <x v="2"/>
    <x v="8"/>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0"/>
    <n v="0"/>
    <n v="0"/>
    <n v="0"/>
    <n v="0"/>
    <s v="AC"/>
    <x v="3"/>
    <x v="10"/>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0"/>
    <n v="0"/>
    <n v="0"/>
    <n v="0"/>
    <n v="0"/>
    <s v="AC"/>
    <x v="1"/>
    <x v="11"/>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0"/>
    <n v="0"/>
    <n v="0"/>
    <n v="0"/>
    <n v="0"/>
    <s v="AC"/>
    <x v="0"/>
    <x v="0"/>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0"/>
    <n v="0"/>
    <n v="0"/>
    <n v="0"/>
    <n v="0"/>
    <s v="AC"/>
    <x v="0"/>
    <x v="0"/>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0"/>
    <n v="0"/>
    <n v="0"/>
    <n v="0"/>
    <n v="0"/>
    <s v="AC"/>
    <x v="3"/>
    <x v="10"/>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0"/>
    <n v="0"/>
    <n v="0"/>
    <n v="0"/>
    <n v="0"/>
    <s v="AC"/>
    <x v="0"/>
    <x v="0"/>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0"/>
    <n v="0"/>
    <n v="0"/>
    <n v="0"/>
    <n v="0"/>
    <s v="AC"/>
    <x v="0"/>
    <x v="0"/>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0"/>
    <n v="0"/>
    <n v="0"/>
    <n v="0"/>
    <n v="0"/>
    <s v="AC"/>
    <x v="1"/>
    <x v="1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0"/>
    <n v="0"/>
    <n v="0"/>
    <n v="0"/>
    <n v="0"/>
    <s v="AC"/>
    <x v="2"/>
    <x v="8"/>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0"/>
    <n v="0"/>
    <n v="0"/>
    <n v="0"/>
    <n v="0"/>
    <s v="AC"/>
    <x v="1"/>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0"/>
    <n v="0"/>
    <n v="0"/>
    <n v="0"/>
    <n v="0"/>
    <s v="AC"/>
    <x v="1"/>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0"/>
    <n v="0"/>
    <n v="0"/>
    <n v="0"/>
    <n v="0"/>
    <s v="AC"/>
    <x v="1"/>
    <x v="12"/>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0"/>
    <n v="0"/>
    <n v="0"/>
    <n v="0"/>
    <n v="0"/>
    <s v="AC"/>
    <x v="3"/>
    <x v="10"/>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0"/>
    <n v="0"/>
    <n v="0"/>
    <n v="0"/>
    <n v="0"/>
    <s v="AC"/>
    <x v="3"/>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0"/>
    <n v="0"/>
    <n v="0"/>
    <n v="0"/>
    <n v="0"/>
    <s v="AC"/>
    <x v="3"/>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0"/>
    <n v="0"/>
    <n v="0"/>
    <n v="0"/>
    <n v="0"/>
    <s v="AC"/>
    <x v="3"/>
    <x v="10"/>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0"/>
    <n v="0"/>
    <n v="0"/>
    <n v="0"/>
    <n v="0"/>
    <s v="AC"/>
    <x v="3"/>
    <x v="10"/>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0"/>
    <n v="0"/>
    <n v="0"/>
    <n v="0"/>
    <n v="0"/>
    <s v="AC"/>
    <x v="0"/>
    <x v="0"/>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0"/>
    <n v="0"/>
    <n v="0"/>
    <n v="0"/>
    <n v="0"/>
    <s v="AC"/>
    <x v="1"/>
    <x v="3"/>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0"/>
    <n v="0"/>
    <n v="0"/>
    <n v="0"/>
    <n v="0"/>
    <s v="AC"/>
    <x v="1"/>
    <x v="3"/>
    <m/>
  </r>
  <r>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3-31T00:00:00"/>
    <n v="25.857142857142858"/>
    <n v="0"/>
    <n v="0"/>
    <n v="0"/>
    <n v="0"/>
    <n v="0"/>
    <s v="AC"/>
    <x v="1"/>
    <x v="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0"/>
    <n v="0"/>
    <n v="0"/>
    <n v="0"/>
    <n v="0"/>
    <s v="AC"/>
    <x v="4"/>
    <x v="15"/>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0"/>
    <n v="0"/>
    <n v="0"/>
    <n v="0"/>
    <n v="0"/>
    <s v="AC"/>
    <x v="3"/>
    <x v="14"/>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0"/>
    <n v="0"/>
    <n v="0"/>
    <n v="0"/>
    <n v="0"/>
    <s v="AC"/>
    <x v="3"/>
    <x v="1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
  <r>
    <n v="1"/>
    <s v="FILA_1"/>
    <s v="2017-08-25"/>
    <s v="126"/>
    <n v="2017"/>
    <n v="53"/>
    <s v="02 - AUDITORIA DE DESEMPEÑO"/>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x v="0"/>
    <n v="51.714285714285715"/>
    <n v="0"/>
    <n v="0"/>
    <n v="0"/>
    <n v="0"/>
    <n v="51.714285714285715"/>
    <s v="AC"/>
    <x v="0"/>
    <x v="0"/>
    <m/>
    <m/>
    <m/>
    <m/>
    <m/>
    <m/>
    <m/>
    <m/>
    <n v="0"/>
    <n v="0"/>
    <n v="0"/>
    <x v="0"/>
    <s v="Abierta"/>
  </r>
  <r>
    <n v="2"/>
    <s v="FILA_2"/>
    <s v="2017-08-25"/>
    <s v="126"/>
    <n v="2017"/>
    <n v="53"/>
    <s v="02 - AUDITORIA DE DESEMPEÑO"/>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x v="0"/>
    <n v="51.714285714285715"/>
    <n v="0"/>
    <n v="0"/>
    <n v="0"/>
    <n v="0"/>
    <n v="51.714285714285715"/>
    <s v="AC"/>
    <x v="0"/>
    <x v="0"/>
    <m/>
    <m/>
    <m/>
    <m/>
    <m/>
    <m/>
    <m/>
    <m/>
    <n v="0"/>
    <n v="0"/>
    <n v="0"/>
    <x v="0"/>
    <s v="Abierta"/>
  </r>
  <r>
    <n v="3"/>
    <s v="FILA_3"/>
    <s v="2017-08-25"/>
    <s v="126"/>
    <n v="2017"/>
    <n v="53"/>
    <s v="02 - AUDITORIA DE DESEMPEÑO"/>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x v="1"/>
    <n v="48.142857142857146"/>
    <n v="0"/>
    <n v="0"/>
    <n v="0"/>
    <n v="0"/>
    <n v="48.142857142857146"/>
    <s v="AC"/>
    <x v="0"/>
    <x v="0"/>
    <m/>
    <m/>
    <m/>
    <m/>
    <m/>
    <m/>
    <m/>
    <m/>
    <n v="0"/>
    <n v="0"/>
    <n v="0"/>
    <x v="0"/>
    <s v="Abierta"/>
  </r>
  <r>
    <n v="4"/>
    <s v="FILA_4"/>
    <s v="2017-08-25"/>
    <s v="126"/>
    <n v="2017"/>
    <n v="53"/>
    <s v="02 - AUDITORIA DE DESEMPEÑO"/>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x v="0"/>
    <n v="51.714285714285715"/>
    <n v="0"/>
    <n v="0"/>
    <n v="0"/>
    <n v="0"/>
    <n v="51.714285714285715"/>
    <s v="AC"/>
    <x v="0"/>
    <x v="0"/>
    <m/>
    <m/>
    <m/>
    <m/>
    <m/>
    <m/>
    <m/>
    <m/>
    <n v="0"/>
    <n v="0"/>
    <n v="0"/>
    <x v="0"/>
    <s v="Abierta"/>
  </r>
  <r>
    <n v="5"/>
    <s v="FILA_5"/>
    <s v="2017-08-25"/>
    <s v="126"/>
    <n v="2017"/>
    <n v="53"/>
    <s v="02 - AUDITORIA DE DESEMPEÑO"/>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x v="0"/>
    <n v="51.714285714285715"/>
    <n v="0"/>
    <n v="0"/>
    <n v="0"/>
    <n v="0"/>
    <n v="51.714285714285715"/>
    <s v="AC"/>
    <x v="0"/>
    <x v="1"/>
    <m/>
    <m/>
    <m/>
    <m/>
    <m/>
    <m/>
    <m/>
    <m/>
    <n v="0"/>
    <n v="0"/>
    <n v="0"/>
    <x v="0"/>
    <s v="Abierta"/>
  </r>
  <r>
    <n v="6"/>
    <s v="FILA_6"/>
    <s v="2017-08-25"/>
    <s v="126"/>
    <n v="2017"/>
    <n v="53"/>
    <s v="02 - AUDITORIA DE DESEMPEÑO"/>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x v="0"/>
    <n v="51.714285714285715"/>
    <n v="0"/>
    <n v="0"/>
    <n v="0"/>
    <n v="0"/>
    <n v="51.714285714285715"/>
    <s v="AC"/>
    <x v="0"/>
    <x v="0"/>
    <m/>
    <m/>
    <m/>
    <m/>
    <m/>
    <m/>
    <m/>
    <m/>
    <n v="0"/>
    <n v="0"/>
    <n v="0"/>
    <x v="0"/>
    <s v="Abierta"/>
  </r>
  <r>
    <n v="7"/>
    <s v="FILA_7"/>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n v="50"/>
    <x v="1"/>
    <s v="Abierta"/>
  </r>
  <r>
    <n v="8"/>
    <s v="FILA_8"/>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n v="0"/>
    <x v="1"/>
    <s v="Abierta"/>
  </r>
  <r>
    <n v="9"/>
    <s v="FILA_9"/>
    <s v="2017-05-23"/>
    <s v="126"/>
    <n v="2017"/>
    <n v="48"/>
    <s v="01 - AUDITORIA DE REGULARIDAD"/>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x v="3"/>
    <n v="31.571428571428573"/>
    <n v="100"/>
    <n v="1"/>
    <n v="31.571428571428573"/>
    <n v="31.571428571428573"/>
    <n v="31.571428571428573"/>
    <s v="AC"/>
    <x v="1"/>
    <x v="3"/>
    <m/>
    <m/>
    <m/>
    <m/>
    <m/>
    <m/>
    <m/>
    <m/>
    <n v="100"/>
    <s v="La DGC envió seguimiento mediante radicado 2018IE23886 . Se observó que mediante correo electrónico enviado el día 28/12/17, la Oficina de Comunicaciones, socializó la Cartilla denominada Manual de Supervisión e Interventoría."/>
    <n v="100"/>
    <x v="1"/>
    <s v="Incumplida"/>
  </r>
  <r>
    <n v="10"/>
    <s v="FILA_10"/>
    <s v="2017-05-23"/>
    <s v="126"/>
    <n v="2017"/>
    <n v="48"/>
    <s v="01 - AUDITORIA DE REGULARIDAD"/>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x v="3"/>
    <n v="31.571428571428573"/>
    <n v="100"/>
    <n v="1"/>
    <n v="31.571428571428573"/>
    <n v="31.571428571428573"/>
    <n v="31.571428571428573"/>
    <s v="AC"/>
    <x v="1"/>
    <x v="3"/>
    <m/>
    <m/>
    <m/>
    <m/>
    <m/>
    <m/>
    <m/>
    <m/>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1"/>
    <s v="Incumplida"/>
  </r>
  <r>
    <n v="11"/>
    <s v="FILA_11"/>
    <s v="2017-05-23"/>
    <s v="126"/>
    <n v="2017"/>
    <n v="48"/>
    <s v="01 - AUDITORIA DE REGULARIDAD"/>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x v="4"/>
    <n v="18.428571428571427"/>
    <n v="100"/>
    <n v="1"/>
    <n v="18.428571428571427"/>
    <n v="18.428571428571427"/>
    <n v="18.428571428571427"/>
    <s v="AC"/>
    <x v="1"/>
    <x v="3"/>
    <m/>
    <m/>
    <m/>
    <m/>
    <m/>
    <m/>
    <m/>
    <m/>
    <n v="100"/>
    <s v="Se realizó la segunda capacitación el 05 octubre de 2017  en la cual se abordaron temas precontractuales y de supervisión."/>
    <n v="100"/>
    <x v="1"/>
    <s v="Incumplida"/>
  </r>
  <r>
    <n v="12"/>
    <s v="FILA_12"/>
    <s v="2015-12-29"/>
    <s v="126"/>
    <n v="2010"/>
    <n v="802"/>
    <s v="05 - AUDITORIA ESPECIAL"/>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x v="5"/>
    <n v="51.714285714285715"/>
    <n v="100"/>
    <n v="1"/>
    <n v="51.714285714285715"/>
    <n v="51.714285714285715"/>
    <n v="51.714285714285715"/>
    <s v="AC"/>
    <x v="0"/>
    <x v="4"/>
    <m/>
    <m/>
    <m/>
    <m/>
    <m/>
    <m/>
    <m/>
    <m/>
    <n v="10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n v="100"/>
    <x v="1"/>
    <s v="Incumplida"/>
  </r>
  <r>
    <n v="13"/>
    <s v="FILA_13"/>
    <s v="2017-05-23"/>
    <s v="126"/>
    <n v="2017"/>
    <n v="48"/>
    <s v="01 - AUDITORIA DE REGULARIDAD"/>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x v="2"/>
    <n v="44.428571428571431"/>
    <n v="50"/>
    <n v="1"/>
    <n v="44.428571428571431"/>
    <n v="44.428571428571431"/>
    <n v="44.428571428571431"/>
    <s v="AC"/>
    <x v="1"/>
    <x v="5"/>
    <m/>
    <m/>
    <m/>
    <m/>
    <m/>
    <m/>
    <m/>
    <m/>
    <n v="50"/>
    <s v="Corte 2018-04-30. La SRHS informó que realizó cinco conceptos técnicos para dar de baja once elementos,  Tiene pendiente cuatro por firma del Subdirector. Van a evaluar unos elementos que son servibles y algunos que son consumibles y pueden ser reclasificados._x000a_La SCAAV informó que mediante los radicados Nos. 2017IE83555 y 2017IE113603 expidió concepto técnico para dar de baja a cuarenta y nueve elementos._x000a_El Almacén informó que SCAAV ha remitido varios memorando dando alcance a los radicados 2017IE83555 y 2017IE113603 y hay varias inconsistencias._x000a_Se programo una reunión para el día 10/07/18._x000a_2017-12-31 Se encuentran pendientes conceptos técnicos por partes de la SRHS para dar la  disposición final de algunos bienes sin uso."/>
    <n v="0"/>
    <x v="1"/>
    <s v="Abierta"/>
  </r>
  <r>
    <n v="14"/>
    <s v="FILA_14"/>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x v="3"/>
    <n v="31.571428571428573"/>
    <n v="100"/>
    <n v="1"/>
    <n v="31.571428571428573"/>
    <n v="31.571428571428573"/>
    <n v="31.571428571428573"/>
    <s v="AC"/>
    <x v="0"/>
    <x v="6"/>
    <m/>
    <m/>
    <m/>
    <m/>
    <m/>
    <m/>
    <m/>
    <m/>
    <n v="100"/>
    <s v="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
    <n v="100"/>
    <x v="1"/>
    <s v="Incumplida"/>
  </r>
  <r>
    <n v="15"/>
    <s v="FILA_15"/>
    <s v="2017-05-23"/>
    <s v="126"/>
    <n v="2017"/>
    <n v="48"/>
    <s v="01 - AUDITORIA DE REGULARIDAD"/>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x v="3"/>
    <n v="31.571428571428573"/>
    <n v="70"/>
    <n v="1"/>
    <n v="31.571428571428573"/>
    <n v="31.571428571428573"/>
    <n v="31.571428571428573"/>
    <s v="AC"/>
    <x v="0"/>
    <x v="7"/>
    <m/>
    <m/>
    <m/>
    <m/>
    <m/>
    <m/>
    <m/>
    <m/>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n v="0"/>
    <x v="1"/>
    <s v="Incumplida"/>
  </r>
  <r>
    <n v="16"/>
    <s v="FILA_16"/>
    <s v="2016-08-25"/>
    <s v="126"/>
    <n v="2016"/>
    <n v="72"/>
    <s v="02 - AUDITORIA DE DESEMPEÑO"/>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x v="6"/>
    <n v="38.714285714285715"/>
    <n v="90"/>
    <n v="1"/>
    <n v="38.714285714285715"/>
    <n v="38.714285714285715"/>
    <n v="38.714285714285715"/>
    <s v="AC"/>
    <x v="0"/>
    <x v="4"/>
    <m/>
    <m/>
    <m/>
    <m/>
    <m/>
    <m/>
    <m/>
    <m/>
    <n v="90"/>
    <s v="Se evidencia en el reporte de la SRHS (radicado 2018IE19487), que hay 5 procesos pendientes por resolver para cumplir la meta planteada en la acción"/>
    <n v="90"/>
    <x v="1"/>
    <s v="Incumplida"/>
  </r>
  <r>
    <n v="17"/>
    <s v="FILA_17"/>
    <s v="2017-01-19"/>
    <s v="126"/>
    <n v="2016"/>
    <n v="79"/>
    <s v="02 - AUDITORIA DE DESEMPEÑO"/>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En el reporte segplan donde se pueda evidenciar el cumplimiento de la magnitud programada para este corte. Así como la implementación de los correctivos, com por ejemplo las alarmas implementadas"/>
    <n v="100"/>
    <x v="1"/>
    <s v="Incumplida"/>
  </r>
  <r>
    <n v="18"/>
    <s v="FILA_18"/>
    <s v="2017-01-19"/>
    <s v="126"/>
    <n v="2016"/>
    <n v="79"/>
    <s v="02 - AUDITORIA DE DESEMPEÑO"/>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n v="100"/>
    <x v="1"/>
    <s v="Incumplida"/>
  </r>
  <r>
    <n v="19"/>
    <s v="FILA_19"/>
    <s v="2016-12-22"/>
    <s v="126"/>
    <n v="2016"/>
    <n v="293"/>
    <s v="02 - AUDITORIA DE DESEMPEÑO"/>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x v="7"/>
    <n v="50.428571428571431"/>
    <n v="75"/>
    <n v="1"/>
    <n v="50.428571428571431"/>
    <n v="50.428571428571431"/>
    <n v="50.428571428571431"/>
    <s v="AC"/>
    <x v="0"/>
    <x v="4"/>
    <m/>
    <m/>
    <m/>
    <m/>
    <m/>
    <m/>
    <m/>
    <m/>
    <n v="75"/>
    <s v="En el radicado 2018IE19487 la SRHS aporta las evidencias acerca de lo avanzado en la ejecución de esta acción, a partir de esto se concluye que no se ha alcanzado la meta estipulada para la acción, por lo que persiste el incumplimiento."/>
    <n v="0"/>
    <x v="1"/>
    <s v="Incumplida"/>
  </r>
  <r>
    <n v="20"/>
    <s v="FILA_20"/>
    <s v="2016-12-22"/>
    <s v="126"/>
    <n v="2016"/>
    <n v="293"/>
    <s v="02 - AUDITORIA DE DESEMPEÑO"/>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x v="7"/>
    <n v="50.428571428571431"/>
    <n v="70"/>
    <n v="1"/>
    <n v="50.428571428571431"/>
    <n v="50.428571428571431"/>
    <n v="50.428571428571431"/>
    <s v="AC"/>
    <x v="2"/>
    <x v="8"/>
    <m/>
    <m/>
    <m/>
    <m/>
    <m/>
    <m/>
    <m/>
    <m/>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n v="70"/>
    <x v="1"/>
    <s v="Incumplida"/>
  </r>
  <r>
    <n v="21"/>
    <s v="FILA_21"/>
    <s v="2016-12-22"/>
    <s v="126"/>
    <n v="2016"/>
    <n v="293"/>
    <s v="02 - AUDITORIA DE DESEMPEÑO"/>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x v="7"/>
    <n v="50.428571428571431"/>
    <n v="15"/>
    <n v="1"/>
    <n v="50.428571428571431"/>
    <n v="50.428571428571431"/>
    <n v="50.428571428571431"/>
    <s v="AC"/>
    <x v="0"/>
    <x v="4"/>
    <m/>
    <m/>
    <m/>
    <m/>
    <m/>
    <m/>
    <m/>
    <m/>
    <n v="15"/>
    <s v="Se encuentra que la meta propuesta para esta acción aun no ha sido alcanzada, según lo corroborado en la verificación de priorizaciones aportadas por la SRHS en el radicado 2018IE19487"/>
    <n v="0"/>
    <x v="1"/>
    <s v="Incumplida"/>
  </r>
  <r>
    <n v="22"/>
    <s v="FILA_22"/>
    <s v="2017-01-19"/>
    <s v="126"/>
    <n v="2016"/>
    <n v="79"/>
    <s v="02 - AUDITORIA DE DESEMPEÑO"/>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x v="8"/>
    <n v="43.428571428571431"/>
    <n v="100"/>
    <n v="1"/>
    <n v="43.428571428571431"/>
    <n v="43.428571428571431"/>
    <n v="43.428571428571431"/>
    <s v="AC"/>
    <x v="0"/>
    <x v="7"/>
    <m/>
    <m/>
    <m/>
    <m/>
    <m/>
    <m/>
    <m/>
    <m/>
    <n v="100"/>
    <s v="En el mes de octubre se anexa copia del acta de reunión que se realizó entre el Subdirector y los coordinadores de los equipos de trabajo de la SCASP y en la cual se impartió la directriz señalada en la acción de mejora."/>
    <n v="100"/>
    <x v="1"/>
    <s v="Incumplida"/>
  </r>
  <r>
    <n v="23"/>
    <s v="FILA_23"/>
    <s v="2016-08-25"/>
    <s v="126"/>
    <n v="2016"/>
    <n v="72"/>
    <s v="N/A"/>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x v="9"/>
    <n v="51.142857142857146"/>
    <n v="87"/>
    <n v="1"/>
    <n v="51.142857142857146"/>
    <n v="51.142857142857146"/>
    <n v="51.142857142857146"/>
    <s v="AC"/>
    <x v="0"/>
    <x v="4"/>
    <m/>
    <m/>
    <m/>
    <m/>
    <m/>
    <m/>
    <m/>
    <m/>
    <n v="87"/>
    <s v="La SRHS en su radicado 2018IE19487, se evidencia que no se ha cumplido la acción propuesta, pues todavía faltan por consolidar decisiones de fondo en 256 Estaciones del universo de 291."/>
    <n v="87"/>
    <x v="1"/>
    <s v="Incumplida"/>
  </r>
  <r>
    <n v="24"/>
    <s v="FILA_24"/>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x v="2"/>
    <n v="44.428571428571431"/>
    <n v="25"/>
    <n v="1"/>
    <n v="44.428571428571431"/>
    <n v="44.428571428571431"/>
    <n v="44.428571428571431"/>
    <s v="AC"/>
    <x v="0"/>
    <x v="2"/>
    <m/>
    <m/>
    <m/>
    <m/>
    <m/>
    <m/>
    <m/>
    <m/>
    <n v="25"/>
    <s v="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n v="0"/>
    <x v="0"/>
    <s v="Abierta"/>
  </r>
  <r>
    <n v="25"/>
    <s v="FILA_25"/>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x v="10"/>
    <n v="48.714285714285715"/>
    <n v="80"/>
    <n v="1"/>
    <n v="48.714285714285715"/>
    <n v="48.714285714285715"/>
    <n v="48.714285714285715"/>
    <s v="AC"/>
    <x v="1"/>
    <x v="9"/>
    <m/>
    <m/>
    <m/>
    <m/>
    <m/>
    <m/>
    <m/>
    <m/>
    <n v="80"/>
    <s v="La DCA remite información y soportes con 2018IE23324  del 2018-02-08. SE encuentran pendientes de sistematización de procedimientos  (EVIDENCIA – HALLAZGO 2.3.1.2.3.1. sistematización recibo Pagos por anticipado)"/>
    <n v="0"/>
    <x v="0"/>
    <s v="Abierta"/>
  </r>
  <r>
    <n v="26"/>
    <s v="FILA_26"/>
    <s v="2017-11-22"/>
    <s v="126"/>
    <s v="2017 2017"/>
    <n v="57"/>
    <s v="02 - AUDITORIA DE DESEMPEÑO"/>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x v="11"/>
    <n v="31.428571428571427"/>
    <n v="100"/>
    <n v="1"/>
    <n v="31.428571428571427"/>
    <n v="31.428571428571427"/>
    <n v="31.428571428571427"/>
    <s v="AC"/>
    <x v="0"/>
    <x v="0"/>
    <m/>
    <m/>
    <m/>
    <m/>
    <m/>
    <m/>
    <m/>
    <m/>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n v="0"/>
    <x v="0"/>
    <s v="Abierta"/>
  </r>
  <r>
    <n v="27"/>
    <s v="FILA_27"/>
    <s v="2017-08-25"/>
    <s v="126"/>
    <n v="2017"/>
    <n v="53"/>
    <s v="02 - AUDITORIA DE DESEMPEÑO"/>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x v="11"/>
    <n v="43.714285714285715"/>
    <n v="0"/>
    <n v="0"/>
    <n v="0"/>
    <n v="0"/>
    <n v="43.714285714285715"/>
    <s v="AC"/>
    <x v="0"/>
    <x v="0"/>
    <m/>
    <m/>
    <m/>
    <m/>
    <m/>
    <m/>
    <m/>
    <m/>
    <n v="0"/>
    <n v="0"/>
    <n v="0"/>
    <x v="0"/>
    <s v="Abierta"/>
  </r>
  <r>
    <n v="28"/>
    <s v="FILA_28"/>
    <s v="2017-11-22"/>
    <s v="126"/>
    <s v="2017 2017"/>
    <n v="57"/>
    <s v="02 - AUDITORIA DE DESEMPEÑO"/>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x v="11"/>
    <n v="31.428571428571427"/>
    <n v="0"/>
    <n v="0"/>
    <n v="0"/>
    <n v="0"/>
    <n v="31.428571428571427"/>
    <s v="AC"/>
    <x v="0"/>
    <x v="0"/>
    <m/>
    <m/>
    <m/>
    <m/>
    <m/>
    <m/>
    <m/>
    <m/>
    <n v="0"/>
    <n v="0"/>
    <n v="0"/>
    <x v="0"/>
    <s v="Abierta"/>
  </r>
  <r>
    <n v="29"/>
    <s v="FILA_29"/>
    <s v="2017-11-22"/>
    <s v="126"/>
    <s v="2017 2017"/>
    <n v="57"/>
    <s v="02 - AUDITORIA DE DESEMPEÑO"/>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x v="11"/>
    <n v="31.428571428571427"/>
    <n v="0"/>
    <n v="0"/>
    <n v="0"/>
    <n v="0"/>
    <n v="31.428571428571427"/>
    <s v="AC"/>
    <x v="0"/>
    <x v="0"/>
    <m/>
    <m/>
    <m/>
    <m/>
    <m/>
    <m/>
    <m/>
    <m/>
    <n v="0"/>
    <n v="0"/>
    <n v="0"/>
    <x v="0"/>
    <s v="Abierta"/>
  </r>
  <r>
    <n v="30"/>
    <s v="FILA_30"/>
    <s v="2017-11-22"/>
    <s v="126"/>
    <s v="2017 2017"/>
    <n v="57"/>
    <s v="02 - AUDITORIA DE DESEMPEÑO"/>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x v="10"/>
    <n v="22.714285714285715"/>
    <n v="0"/>
    <n v="0"/>
    <n v="0"/>
    <n v="0"/>
    <n v="22.714285714285715"/>
    <s v="AC"/>
    <x v="0"/>
    <x v="0"/>
    <m/>
    <m/>
    <m/>
    <m/>
    <m/>
    <m/>
    <m/>
    <m/>
    <n v="0"/>
    <s v="Mediante correo electrónico del 12 de Octubre de 2018, la SCAAV reportó que &quot;Se remite soporte de los procesos IAAP del área técnica de ruido, proceso en los que cada contratista anexa en archivo zip los soportes para la ejecución de cada una de las actividades. (Anexo 3. Relación de procesos cargados en forest para el IAAP)&quot;. No obstante, el soporte contenido en el anexo 3 no es pertinente para la acción formulada ni para el indicador toda vez que no se evidencian las capacitaciones ejecutadas a los supervisores y contratistas. _x000a_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
    <n v="0"/>
    <x v="0"/>
    <s v="Abierta"/>
  </r>
  <r>
    <n v="31"/>
    <s v="FILA_31"/>
    <s v="2017-08-25"/>
    <s v="126"/>
    <n v="2017"/>
    <n v="53"/>
    <s v="02 - AUDITORIA DE DESEMPEÑO"/>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x v="11"/>
    <n v="43.714285714285715"/>
    <n v="95.8"/>
    <n v="1"/>
    <n v="43.714285714285715"/>
    <n v="43.714285714285715"/>
    <n v="43.714285714285715"/>
    <s v="AC"/>
    <x v="0"/>
    <x v="0"/>
    <m/>
    <m/>
    <m/>
    <m/>
    <m/>
    <m/>
    <m/>
    <m/>
    <n v="95.8"/>
    <s v="Mediante correo electrónico del 12 de Octubre de 2018, la SCAAV reportó que &quot;Se remite informe de la atención oportuna de las PQR's por parte de la subdirección con los soportes de seguimiento que se realiza para dar la respuesta en los términos establecidos. (INFORME SEGUIMIENTO A QUEJAS Y RECLAMOS.docx y Seguimiento a PQRS 2017 - 2018.zip)&quot;. Según el documento &quot;INFORME SEGUIMIENTO A QUEJAS Y RECLAMOS&quot; entre el mes de Agosto de 2017 y Junio de 2018 se recibieron un total de 5.213 PQR´s de los cuales se atendieron oportunamente 4.995 que representan el 95,8% de cumplimiento que se justifica en que &quot;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quot;. Los soportes permiten concluir que la SCAAV realiza un seguimiento permanente al estado de trámite  de las PQR´s recibidas con una tendencia de incremento de la eficiencia para el segundo trimestre de 2018._x000a_Recomendación: Mantener los seguimientos al estado de trámite de las PQR´s para procurar que la totalidad se atienden dentro de los términos de ley."/>
    <n v="100"/>
    <x v="0"/>
    <s v="Abierta"/>
  </r>
  <r>
    <n v="32"/>
    <s v="FILA_32"/>
    <s v="2018-01-29"/>
    <s v="126"/>
    <n v="2017"/>
    <n v="62"/>
    <s v="02 - AUDITORIA DE DESEMPEÑO"/>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x v="12"/>
    <n v="46"/>
    <n v="0"/>
    <n v="0"/>
    <n v="0"/>
    <n v="0"/>
    <n v="0"/>
    <s v="AC"/>
    <x v="3"/>
    <x v="10"/>
    <m/>
    <m/>
    <m/>
    <m/>
    <m/>
    <m/>
    <m/>
    <m/>
    <n v="0"/>
    <n v="0"/>
    <n v="0"/>
    <x v="2"/>
    <s v="Abierta"/>
  </r>
  <r>
    <n v="33"/>
    <s v="FILA_33"/>
    <s v="2017-11-22"/>
    <s v="126"/>
    <s v="2017 2017"/>
    <n v="57"/>
    <s v="02 - AUDITORIA DE DESEMPEÑO"/>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x v="13"/>
    <n v="52"/>
    <n v="8.33"/>
    <n v="1"/>
    <n v="52"/>
    <n v="0"/>
    <n v="0"/>
    <s v="AC"/>
    <x v="0"/>
    <x v="0"/>
    <m/>
    <m/>
    <m/>
    <m/>
    <m/>
    <m/>
    <m/>
    <m/>
    <n v="8.33"/>
    <s v="Mediante correo electrónico del 12 de Octubre de 2018, la SCAAV informó que &quot;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quot;.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quot;Reducción de niveles de ruido en las zonas críticas, dado en decibeles&quot; se encuentra en la ficha técnica que la fecha de reporte del indicador es anual con corte al 31 de Diciembre de 2018 aunque la fecha de ejecución de la acción se cumple el 21 de Noviembre de 2018. _x000a_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
    <n v="50"/>
    <x v="2"/>
    <s v="Abierta"/>
  </r>
  <r>
    <n v="34"/>
    <s v="FILA_34"/>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x v="12"/>
    <n v="46"/>
    <n v="0"/>
    <n v="0"/>
    <n v="0"/>
    <n v="0"/>
    <n v="0"/>
    <s v="AC"/>
    <x v="3"/>
    <x v="10"/>
    <m/>
    <m/>
    <m/>
    <m/>
    <m/>
    <m/>
    <m/>
    <s v="mediante rad 2018IE244875 de 19-10-2018 la SGCD solicita el PM y su seguimiento"/>
    <n v="0"/>
    <n v="0"/>
    <n v="0"/>
    <x v="2"/>
    <s v="Abierta"/>
  </r>
  <r>
    <n v="35"/>
    <s v="FILA_35"/>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DOPTADOS."/>
    <s v="PLANES DE MANEJO ADOPTADOS"/>
    <n v="100"/>
    <d v="2018-02-12T00:00:00"/>
    <x v="12"/>
    <n v="46"/>
    <n v="0"/>
    <n v="0"/>
    <n v="0"/>
    <n v="0"/>
    <n v="0"/>
    <s v="AC"/>
    <x v="2"/>
    <x v="8"/>
    <m/>
    <m/>
    <m/>
    <m/>
    <m/>
    <m/>
    <m/>
    <s v="mediante rad 2018IE244875 de 19-10-2018 la SGCD solicita el PM y su seguimiento"/>
    <n v="0"/>
    <n v="0"/>
    <n v="0"/>
    <x v="2"/>
    <s v="Abierta"/>
  </r>
  <r>
    <n v="36"/>
    <s v="FILA_36"/>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x v="12"/>
    <n v="46"/>
    <n v="0"/>
    <n v="0"/>
    <n v="0"/>
    <n v="0"/>
    <n v="0"/>
    <s v="AC"/>
    <x v="2"/>
    <x v="8"/>
    <m/>
    <m/>
    <m/>
    <m/>
    <m/>
    <m/>
    <m/>
    <s v="mediante rad 2018IE244875 de 19-10-2018 la SGCD solicita el PM y su seguimiento"/>
    <n v="0"/>
    <n v="0"/>
    <n v="0"/>
    <x v="2"/>
    <s v="Abierta"/>
  </r>
  <r>
    <n v="37"/>
    <s v="FILA_37"/>
    <s v="2018-01-29"/>
    <s v="126"/>
    <n v="2017"/>
    <n v="62"/>
    <s v="02 - AUDITORIA DE DESEMPEÑO"/>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x v="12"/>
    <n v="46"/>
    <n v="0"/>
    <n v="0"/>
    <n v="0"/>
    <n v="0"/>
    <n v="0"/>
    <s v="AC"/>
    <x v="3"/>
    <x v="10"/>
    <m/>
    <m/>
    <m/>
    <m/>
    <m/>
    <m/>
    <m/>
    <m/>
    <n v="0"/>
    <n v="0"/>
    <n v="0"/>
    <x v="2"/>
    <s v="Abierta"/>
  </r>
  <r>
    <n v="38"/>
    <s v="FILA_38"/>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x v="12"/>
    <n v="46"/>
    <n v="0"/>
    <n v="0"/>
    <n v="0"/>
    <n v="0"/>
    <n v="0"/>
    <s v="AC"/>
    <x v="3"/>
    <x v="10"/>
    <m/>
    <m/>
    <m/>
    <m/>
    <m/>
    <m/>
    <m/>
    <s v="mediante rad 2018IE244875 de 19-10-2018 la SGCD solicita el PM y su seguimiento"/>
    <n v="0"/>
    <n v="0"/>
    <n v="0"/>
    <x v="2"/>
    <s v="Abierta"/>
  </r>
  <r>
    <n v="39"/>
    <s v="FILA_39"/>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x v="12"/>
    <n v="46"/>
    <n v="0"/>
    <n v="0"/>
    <n v="0"/>
    <n v="0"/>
    <n v="0"/>
    <s v="AC"/>
    <x v="3"/>
    <x v="10"/>
    <m/>
    <m/>
    <m/>
    <m/>
    <m/>
    <m/>
    <m/>
    <s v="mediante rad 2018IE244875 de 19-10-2018 la SGCD solicita el PM y su seguimiento"/>
    <n v="0"/>
    <n v="0"/>
    <n v="0"/>
    <x v="2"/>
    <s v="Abierta"/>
  </r>
  <r>
    <n v="40"/>
    <s v="FILA_40"/>
    <s v="2018-01-29"/>
    <s v="126"/>
    <n v="2017"/>
    <n v="62"/>
    <s v="02 - AUDITORIA DE DESEMPEÑO"/>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x v="12"/>
    <n v="46"/>
    <n v="0"/>
    <n v="0"/>
    <n v="0"/>
    <n v="0"/>
    <n v="0"/>
    <s v="AC"/>
    <x v="1"/>
    <x v="11"/>
    <m/>
    <m/>
    <m/>
    <m/>
    <m/>
    <m/>
    <m/>
    <m/>
    <n v="0"/>
    <n v="0"/>
    <n v="0"/>
    <x v="2"/>
    <s v="Abierta"/>
  </r>
  <r>
    <n v="41"/>
    <s v="FILA_41"/>
    <s v="2017-11-22"/>
    <s v="126"/>
    <s v="2017 2017"/>
    <n v="57"/>
    <s v="02 - AUDITORIA DE DESEMPEÑO"/>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x v="13"/>
    <n v="52"/>
    <n v="0"/>
    <n v="0"/>
    <n v="0"/>
    <n v="0"/>
    <n v="0"/>
    <s v="AC"/>
    <x v="0"/>
    <x v="0"/>
    <m/>
    <m/>
    <m/>
    <m/>
    <m/>
    <m/>
    <m/>
    <m/>
    <n v="0"/>
    <n v="0"/>
    <n v="0"/>
    <x v="2"/>
    <s v="Abierta"/>
  </r>
  <r>
    <n v="42"/>
    <s v="FILA_42"/>
    <s v="2017-11-22"/>
    <s v="126"/>
    <s v="2017 2017"/>
    <n v="57"/>
    <s v="02 - AUDITORIA DE DESEMPEÑO"/>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x v="13"/>
    <n v="52"/>
    <n v="0"/>
    <n v="0"/>
    <n v="0"/>
    <n v="0"/>
    <n v="0"/>
    <s v="AC"/>
    <x v="0"/>
    <x v="0"/>
    <m/>
    <m/>
    <m/>
    <m/>
    <m/>
    <m/>
    <m/>
    <s v="mediante rad 2018IE244875 de 19-10-2018 la SGCD solicita el PM y su seguimiento"/>
    <n v="0"/>
    <n v="0"/>
    <n v="0"/>
    <x v="2"/>
    <s v="Abierta"/>
  </r>
  <r>
    <n v="43"/>
    <s v="FILA_43"/>
    <s v="2018-01-29"/>
    <s v="126"/>
    <n v="2017"/>
    <n v="62"/>
    <s v="02 - AUDITORIA DE DESEMPEÑO"/>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x v="12"/>
    <n v="46"/>
    <n v="0"/>
    <n v="0"/>
    <n v="0"/>
    <n v="0"/>
    <n v="0"/>
    <s v="AC"/>
    <x v="3"/>
    <x v="10"/>
    <m/>
    <m/>
    <m/>
    <m/>
    <m/>
    <m/>
    <m/>
    <s v="mediante rad 2018IE244875 de 19-10-2018 la SGCD solicita el PM y su seguimiento"/>
    <n v="0"/>
    <n v="0"/>
    <n v="0"/>
    <x v="2"/>
    <s v="Abierta"/>
  </r>
  <r>
    <n v="44"/>
    <s v="FILA_44"/>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x v="13"/>
    <n v="52"/>
    <n v="0"/>
    <n v="0"/>
    <n v="0"/>
    <n v="0"/>
    <n v="0"/>
    <s v="AC"/>
    <x v="0"/>
    <x v="0"/>
    <m/>
    <m/>
    <m/>
    <m/>
    <m/>
    <m/>
    <m/>
    <m/>
    <n v="0"/>
    <n v="0"/>
    <n v="0"/>
    <x v="2"/>
    <s v="Abierta"/>
  </r>
  <r>
    <n v="45"/>
    <s v="FILA_45"/>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x v="13"/>
    <n v="52"/>
    <n v="0"/>
    <n v="0"/>
    <n v="0"/>
    <n v="0"/>
    <n v="0"/>
    <s v="AC"/>
    <x v="0"/>
    <x v="0"/>
    <m/>
    <m/>
    <m/>
    <m/>
    <m/>
    <m/>
    <m/>
    <m/>
    <n v="0"/>
    <n v="0"/>
    <n v="0"/>
    <x v="2"/>
    <s v="Abierta"/>
  </r>
  <r>
    <n v="46"/>
    <s v="FILA_46"/>
    <s v="2018-01-29"/>
    <s v="126"/>
    <n v="2017"/>
    <n v="62"/>
    <s v="02 - AUDITORIA DE DESEMPEÑO"/>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x v="12"/>
    <n v="46"/>
    <n v="0"/>
    <n v="0"/>
    <n v="0"/>
    <n v="0"/>
    <n v="0"/>
    <s v="AC"/>
    <x v="1"/>
    <x v="12"/>
    <m/>
    <m/>
    <m/>
    <m/>
    <m/>
    <m/>
    <m/>
    <m/>
    <n v="0"/>
    <n v="0"/>
    <n v="0"/>
    <x v="2"/>
    <s v="Abierta"/>
  </r>
  <r>
    <n v="47"/>
    <s v="FILA_47"/>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x v="12"/>
    <n v="46"/>
    <n v="0"/>
    <n v="0"/>
    <n v="0"/>
    <n v="0"/>
    <n v="0"/>
    <s v="AC"/>
    <x v="1"/>
    <x v="13"/>
    <m/>
    <m/>
    <m/>
    <m/>
    <m/>
    <m/>
    <m/>
    <m/>
    <n v="0"/>
    <n v="0"/>
    <n v="0"/>
    <x v="2"/>
    <s v="Abierta"/>
  </r>
  <r>
    <n v="48"/>
    <s v="FILA_48"/>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x v="12"/>
    <n v="46"/>
    <n v="0"/>
    <n v="0"/>
    <n v="0"/>
    <n v="0"/>
    <n v="0"/>
    <s v="AC"/>
    <x v="1"/>
    <x v="13"/>
    <m/>
    <m/>
    <m/>
    <m/>
    <m/>
    <m/>
    <m/>
    <m/>
    <n v="0"/>
    <n v="0"/>
    <n v="0"/>
    <x v="2"/>
    <s v="Abierta"/>
  </r>
  <r>
    <n v="49"/>
    <s v="FILA_49"/>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x v="12"/>
    <n v="46"/>
    <n v="0"/>
    <n v="0"/>
    <n v="0"/>
    <n v="0"/>
    <n v="0"/>
    <s v="AC"/>
    <x v="2"/>
    <x v="8"/>
    <m/>
    <m/>
    <m/>
    <m/>
    <m/>
    <m/>
    <m/>
    <m/>
    <n v="0"/>
    <n v="0"/>
    <n v="0"/>
    <x v="2"/>
    <s v="Abierta"/>
  </r>
  <r>
    <n v="50"/>
    <s v="FILA_50"/>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x v="12"/>
    <n v="46"/>
    <n v="0"/>
    <n v="0"/>
    <n v="0"/>
    <n v="0"/>
    <n v="0"/>
    <s v="AC"/>
    <x v="1"/>
    <x v="12"/>
    <m/>
    <m/>
    <m/>
    <m/>
    <m/>
    <m/>
    <m/>
    <m/>
    <n v="0"/>
    <n v="0"/>
    <n v="0"/>
    <x v="2"/>
    <s v="Abierta"/>
  </r>
  <r>
    <n v="51"/>
    <s v="FILA_51"/>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x v="12"/>
    <n v="46"/>
    <n v="0"/>
    <n v="0"/>
    <n v="0"/>
    <n v="0"/>
    <n v="0"/>
    <s v="AC"/>
    <x v="1"/>
    <x v="12"/>
    <m/>
    <m/>
    <m/>
    <m/>
    <m/>
    <m/>
    <m/>
    <m/>
    <n v="0"/>
    <n v="0"/>
    <n v="0"/>
    <x v="2"/>
    <s v="Abierta"/>
  </r>
  <r>
    <n v="52"/>
    <s v="FILA_52"/>
    <s v="2018-01-29"/>
    <s v="126"/>
    <n v="2017"/>
    <n v="62"/>
    <s v="02 - AUDITORIA DE DESEMPEÑO"/>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x v="12"/>
    <n v="46"/>
    <n v="0"/>
    <n v="0"/>
    <n v="0"/>
    <n v="0"/>
    <n v="0"/>
    <s v="AC"/>
    <x v="1"/>
    <x v="12"/>
    <m/>
    <m/>
    <m/>
    <m/>
    <m/>
    <m/>
    <m/>
    <s v="mediante rad 2018IE244875 de 19-10-2018 la SGCD solicita el PM y su seguimiento"/>
    <n v="0"/>
    <n v="0"/>
    <n v="0"/>
    <x v="2"/>
    <s v="Abierta"/>
  </r>
  <r>
    <n v="53"/>
    <s v="FILA_53"/>
    <s v="2018-01-29"/>
    <s v="126"/>
    <n v="2017"/>
    <n v="62"/>
    <s v="02 - AUDITORIA DE DESEMPEÑO"/>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x v="12"/>
    <n v="46"/>
    <n v="0"/>
    <n v="0"/>
    <n v="0"/>
    <n v="0"/>
    <n v="0"/>
    <s v="AC"/>
    <x v="3"/>
    <x v="10"/>
    <m/>
    <m/>
    <m/>
    <m/>
    <m/>
    <m/>
    <m/>
    <m/>
    <n v="0"/>
    <n v="0"/>
    <n v="0"/>
    <x v="2"/>
    <s v="Abierta"/>
  </r>
  <r>
    <n v="54"/>
    <s v="FILA_54"/>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x v="12"/>
    <n v="46"/>
    <n v="0"/>
    <n v="0"/>
    <n v="0"/>
    <n v="0"/>
    <n v="0"/>
    <s v="AC"/>
    <x v="3"/>
    <x v="14"/>
    <m/>
    <m/>
    <m/>
    <m/>
    <m/>
    <m/>
    <m/>
    <s v="mediante rad 2018IE244875 de 19-10-2018 la SGCD solicita el PM y su seguimiento"/>
    <n v="0"/>
    <n v="0"/>
    <n v="0"/>
    <x v="2"/>
    <s v="Abierta"/>
  </r>
  <r>
    <n v="55"/>
    <s v="FILA_55"/>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x v="12"/>
    <n v="43.571428571428569"/>
    <n v="0"/>
    <n v="0"/>
    <n v="0"/>
    <n v="0"/>
    <n v="0"/>
    <s v="AC"/>
    <x v="3"/>
    <x v="14"/>
    <m/>
    <m/>
    <m/>
    <m/>
    <m/>
    <m/>
    <m/>
    <s v="mediante rad 2018IE244875 de 19-10-2018 la SGCD solicita el PM y su seguimiento"/>
    <n v="0"/>
    <n v="0"/>
    <n v="0"/>
    <x v="2"/>
    <s v="Abierta"/>
  </r>
  <r>
    <n v="56"/>
    <s v="FILA_56"/>
    <s v="2018-01-29"/>
    <s v="126"/>
    <n v="2017"/>
    <n v="62"/>
    <s v="02 - AUDITORIA DE DESEMPEÑO"/>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x v="12"/>
    <n v="46"/>
    <n v="0"/>
    <n v="0"/>
    <n v="0"/>
    <n v="0"/>
    <n v="0"/>
    <s v="AC"/>
    <x v="3"/>
    <x v="10"/>
    <m/>
    <m/>
    <m/>
    <m/>
    <m/>
    <m/>
    <m/>
    <m/>
    <n v="0"/>
    <n v="0"/>
    <n v="0"/>
    <x v="2"/>
    <s v="Abierta"/>
  </r>
  <r>
    <n v="57"/>
    <s v="FILA_57"/>
    <s v="2018-01-29"/>
    <s v="126"/>
    <n v="2017"/>
    <n v="62"/>
    <s v="02 - AUDITORIA DE DESEMPEÑO"/>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x v="12"/>
    <n v="46"/>
    <n v="0"/>
    <n v="0"/>
    <n v="0"/>
    <n v="0"/>
    <n v="0"/>
    <s v="AC"/>
    <x v="3"/>
    <x v="10"/>
    <m/>
    <m/>
    <m/>
    <m/>
    <m/>
    <m/>
    <m/>
    <s v="mediante rad 2018IE244875 de 19-10-2018 la SGCD solicita el PM y su seguimiento"/>
    <n v="0"/>
    <n v="0"/>
    <n v="0"/>
    <x v="2"/>
    <s v="Abierta"/>
  </r>
  <r>
    <n v="58"/>
    <s v="FILA_58"/>
    <s v="2017-11-22"/>
    <s v="126"/>
    <s v="2017 2017"/>
    <n v="57"/>
    <s v="02 - AUDITORIA DE DESEMPEÑO"/>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x v="13"/>
    <n v="52"/>
    <n v="0"/>
    <n v="0"/>
    <n v="0"/>
    <n v="0"/>
    <n v="0"/>
    <s v="AC"/>
    <x v="0"/>
    <x v="0"/>
    <m/>
    <m/>
    <m/>
    <m/>
    <m/>
    <m/>
    <m/>
    <m/>
    <n v="0"/>
    <n v="0"/>
    <n v="0"/>
    <x v="2"/>
    <s v="Abierta"/>
  </r>
  <r>
    <n v="59"/>
    <s v="FILA_59"/>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x v="14"/>
    <n v="50.142857142857146"/>
    <n v="0"/>
    <n v="0"/>
    <n v="0"/>
    <n v="0"/>
    <n v="0"/>
    <s v="AC"/>
    <x v="1"/>
    <x v="3"/>
    <m/>
    <m/>
    <m/>
    <m/>
    <m/>
    <m/>
    <m/>
    <m/>
    <n v="0"/>
    <n v="0"/>
    <n v="0"/>
    <x v="2"/>
    <s v="Abierta"/>
  </r>
  <r>
    <n v="60"/>
    <s v="FILA_60"/>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x v="14"/>
    <n v="50.142857142857146"/>
    <n v="0"/>
    <n v="0"/>
    <n v="0"/>
    <n v="0"/>
    <n v="0"/>
    <s v="AC"/>
    <x v="1"/>
    <x v="3"/>
    <m/>
    <m/>
    <m/>
    <m/>
    <m/>
    <m/>
    <m/>
    <m/>
    <n v="0"/>
    <n v="0"/>
    <n v="0"/>
    <x v="2"/>
    <s v="Abierta"/>
  </r>
  <r>
    <n v="61"/>
    <s v="FILA_61"/>
    <d v="2018-09-18T00:00:00"/>
    <s v="126"/>
    <s v="2018 2018"/>
    <n v="54"/>
    <s v="01 - AUDITORIA DE REGULARIDAD"/>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x v="14"/>
    <n v="50.142857142857146"/>
    <n v="0"/>
    <n v="0"/>
    <n v="0"/>
    <n v="0"/>
    <n v="0"/>
    <s v="AC"/>
    <x v="1"/>
    <x v="5"/>
    <m/>
    <m/>
    <m/>
    <m/>
    <m/>
    <m/>
    <m/>
    <m/>
    <n v="0"/>
    <n v="0"/>
    <n v="0"/>
    <x v="2"/>
    <s v="Abierta"/>
  </r>
  <r>
    <n v="62"/>
    <s v="FILA_62"/>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x v="14"/>
    <n v="50.142857142857146"/>
    <n v="0"/>
    <n v="0"/>
    <n v="0"/>
    <n v="0"/>
    <n v="0"/>
    <s v="AC"/>
    <x v="1"/>
    <x v="5"/>
    <m/>
    <m/>
    <m/>
    <m/>
    <m/>
    <m/>
    <m/>
    <m/>
    <n v="0"/>
    <n v="0"/>
    <n v="0"/>
    <x v="2"/>
    <s v="Abierta"/>
  </r>
  <r>
    <n v="63"/>
    <s v="FILA_63"/>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x v="14"/>
    <n v="50.142857142857146"/>
    <n v="0"/>
    <n v="0"/>
    <n v="0"/>
    <n v="0"/>
    <n v="0"/>
    <s v="AC"/>
    <x v="1"/>
    <x v="5"/>
    <m/>
    <m/>
    <m/>
    <m/>
    <m/>
    <m/>
    <m/>
    <m/>
    <n v="0"/>
    <n v="0"/>
    <n v="0"/>
    <x v="2"/>
    <s v="Abierta"/>
  </r>
  <r>
    <n v="64"/>
    <s v="FILA_64"/>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x v="15"/>
    <n v="25.857142857142858"/>
    <n v="0"/>
    <n v="0"/>
    <n v="0"/>
    <n v="0"/>
    <n v="0"/>
    <s v="AC"/>
    <x v="1"/>
    <x v="5"/>
    <m/>
    <m/>
    <m/>
    <m/>
    <m/>
    <m/>
    <m/>
    <m/>
    <n v="0"/>
    <n v="0"/>
    <n v="0"/>
    <x v="2"/>
    <s v="Abierta"/>
  </r>
  <r>
    <n v="65"/>
    <s v="FILA_65"/>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x v="14"/>
    <n v="50.142857142857146"/>
    <n v="0"/>
    <n v="0"/>
    <n v="0"/>
    <n v="0"/>
    <n v="0"/>
    <s v="AC"/>
    <x v="4"/>
    <x v="15"/>
    <m/>
    <m/>
    <m/>
    <m/>
    <m/>
    <m/>
    <m/>
    <m/>
    <n v="0"/>
    <n v="0"/>
    <n v="0"/>
    <x v="2"/>
    <s v="Abierta"/>
  </r>
  <r>
    <n v="66"/>
    <s v="FILA_66"/>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x v="14"/>
    <n v="50.142857142857146"/>
    <n v="0"/>
    <n v="0"/>
    <n v="0"/>
    <n v="0"/>
    <n v="0"/>
    <s v="AC"/>
    <x v="4"/>
    <x v="15"/>
    <m/>
    <m/>
    <m/>
    <m/>
    <m/>
    <m/>
    <m/>
    <m/>
    <n v="0"/>
    <n v="0"/>
    <n v="0"/>
    <x v="2"/>
    <s v="Abierta"/>
  </r>
  <r>
    <n v="67"/>
    <s v="FILA_67"/>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x v="14"/>
    <n v="50.142857142857146"/>
    <n v="0"/>
    <n v="0"/>
    <n v="0"/>
    <n v="0"/>
    <n v="0"/>
    <s v="AC"/>
    <x v="4"/>
    <x v="15"/>
    <m/>
    <m/>
    <m/>
    <m/>
    <m/>
    <m/>
    <m/>
    <m/>
    <n v="0"/>
    <n v="0"/>
    <n v="0"/>
    <x v="2"/>
    <s v="Abierta"/>
  </r>
  <r>
    <n v="68"/>
    <s v="FILA_68"/>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x v="14"/>
    <n v="50.142857142857146"/>
    <n v="0"/>
    <n v="0"/>
    <n v="0"/>
    <n v="0"/>
    <n v="0"/>
    <s v="AC"/>
    <x v="3"/>
    <x v="14"/>
    <m/>
    <m/>
    <m/>
    <m/>
    <m/>
    <m/>
    <m/>
    <m/>
    <n v="0"/>
    <n v="0"/>
    <n v="0"/>
    <x v="2"/>
    <s v="Abierta"/>
  </r>
  <r>
    <n v="69"/>
    <s v="FILA_69"/>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x v="14"/>
    <n v="50.142857142857146"/>
    <n v="0"/>
    <n v="0"/>
    <n v="0"/>
    <n v="0"/>
    <n v="0"/>
    <s v="AC"/>
    <x v="3"/>
    <x v="14"/>
    <m/>
    <m/>
    <m/>
    <m/>
    <m/>
    <m/>
    <m/>
    <m/>
    <n v="0"/>
    <n v="0"/>
    <n v="0"/>
    <x v="2"/>
    <s v="Abierta"/>
  </r>
  <r>
    <n v="70"/>
    <s v="FILA_70"/>
    <d v="2018-09-18T00:00:00"/>
    <s v="126"/>
    <s v="2018 2018"/>
    <n v="54"/>
    <s v="01 - AUDITORIA DE REGULARIDAD"/>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x v="14"/>
    <n v="50.142857142857146"/>
    <n v="0"/>
    <n v="0"/>
    <n v="0"/>
    <n v="0"/>
    <n v="0"/>
    <s v="AC"/>
    <x v="3"/>
    <x v="14"/>
    <m/>
    <m/>
    <m/>
    <m/>
    <m/>
    <m/>
    <m/>
    <m/>
    <n v="0"/>
    <n v="0"/>
    <n v="0"/>
    <x v="2"/>
    <s v="Abierta"/>
  </r>
  <r>
    <n v="71"/>
    <s v="FILA_71"/>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x v="15"/>
    <n v="25.857142857142858"/>
    <n v="0"/>
    <n v="0"/>
    <n v="0"/>
    <n v="0"/>
    <n v="0"/>
    <s v="AC"/>
    <x v="2"/>
    <x v="8"/>
    <m/>
    <m/>
    <m/>
    <m/>
    <m/>
    <m/>
    <m/>
    <m/>
    <n v="0"/>
    <n v="0"/>
    <n v="0"/>
    <x v="2"/>
    <s v="Abierta"/>
  </r>
  <r>
    <n v="72"/>
    <s v="FILA_72"/>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x v="15"/>
    <n v="25.857142857142858"/>
    <n v="0"/>
    <n v="0"/>
    <n v="0"/>
    <n v="0"/>
    <n v="0"/>
    <s v="AC"/>
    <x v="2"/>
    <x v="8"/>
    <m/>
    <m/>
    <m/>
    <m/>
    <m/>
    <m/>
    <m/>
    <m/>
    <n v="0"/>
    <n v="0"/>
    <n v="0"/>
    <x v="2"/>
    <s v="Abierta"/>
  </r>
  <r>
    <n v="73"/>
    <s v="FILA_73"/>
    <d v="2018-09-18T00:00:00"/>
    <s v="126"/>
    <s v="2018 2018"/>
    <n v="54"/>
    <s v="01 - AUDITORIA DE REGULARIDAD"/>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x v="14"/>
    <n v="50.142857142857146"/>
    <n v="0"/>
    <n v="0"/>
    <n v="0"/>
    <n v="0"/>
    <n v="0"/>
    <s v="AC"/>
    <x v="3"/>
    <x v="10"/>
    <m/>
    <m/>
    <m/>
    <m/>
    <m/>
    <m/>
    <m/>
    <m/>
    <n v="0"/>
    <n v="0"/>
    <n v="0"/>
    <x v="2"/>
    <s v="Abierta"/>
  </r>
  <r>
    <n v="74"/>
    <s v="FILA_74"/>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x v="16"/>
    <n v="38.857142857142854"/>
    <n v="0"/>
    <n v="0"/>
    <n v="0"/>
    <n v="0"/>
    <n v="0"/>
    <s v="AC"/>
    <x v="2"/>
    <x v="16"/>
    <m/>
    <m/>
    <m/>
    <m/>
    <m/>
    <m/>
    <m/>
    <m/>
    <n v="0"/>
    <n v="0"/>
    <n v="0"/>
    <x v="2"/>
    <s v="Abierta"/>
  </r>
  <r>
    <n v="75"/>
    <s v="FILA_75"/>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x v="12"/>
    <n v="13"/>
    <n v="0"/>
    <n v="0"/>
    <n v="0"/>
    <n v="0"/>
    <n v="0"/>
    <s v="AC"/>
    <x v="4"/>
    <x v="17"/>
    <m/>
    <m/>
    <m/>
    <m/>
    <m/>
    <m/>
    <m/>
    <m/>
    <n v="0"/>
    <n v="0"/>
    <n v="0"/>
    <x v="2"/>
    <s v="Abierta"/>
  </r>
  <r>
    <n v="76"/>
    <s v="FILA_76"/>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x v="14"/>
    <n v="50.142857142857146"/>
    <n v="0"/>
    <n v="0"/>
    <n v="0"/>
    <n v="0"/>
    <n v="0"/>
    <s v="AC"/>
    <x v="4"/>
    <x v="18"/>
    <m/>
    <m/>
    <m/>
    <m/>
    <m/>
    <m/>
    <m/>
    <m/>
    <n v="0"/>
    <n v="0"/>
    <n v="0"/>
    <x v="2"/>
    <s v="Abierta"/>
  </r>
  <r>
    <n v="77"/>
    <s v="FILA_77"/>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x v="14"/>
    <n v="50.142857142857146"/>
    <n v="0"/>
    <n v="0"/>
    <n v="0"/>
    <n v="0"/>
    <n v="0"/>
    <s v="AC"/>
    <x v="4"/>
    <x v="18"/>
    <m/>
    <m/>
    <m/>
    <m/>
    <m/>
    <m/>
    <m/>
    <m/>
    <n v="0"/>
    <n v="0"/>
    <n v="0"/>
    <x v="2"/>
    <s v="Abierta"/>
  </r>
  <r>
    <n v="78"/>
    <s v="FILA_78"/>
    <d v="2018-09-18T00:00:00"/>
    <s v="126"/>
    <s v="2018 2018"/>
    <n v="54"/>
    <s v="01 - AUDITORIA DE REGULARIDAD"/>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x v="14"/>
    <n v="50.142857142857146"/>
    <n v="0"/>
    <n v="0"/>
    <n v="0"/>
    <n v="0"/>
    <n v="0"/>
    <s v="AC"/>
    <x v="0"/>
    <x v="19"/>
    <m/>
    <m/>
    <m/>
    <m/>
    <m/>
    <m/>
    <m/>
    <m/>
    <n v="0"/>
    <n v="0"/>
    <n v="0"/>
    <x v="2"/>
    <s v="Abierta"/>
  </r>
  <r>
    <n v="79"/>
    <s v="FILA_79"/>
    <d v="2018-09-18T00:00:00"/>
    <s v="126"/>
    <s v="2018 2018"/>
    <n v="54"/>
    <s v="01 - AUDITORIA DE REGULARIDAD"/>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x v="14"/>
    <n v="50.142857142857146"/>
    <n v="0"/>
    <n v="0"/>
    <n v="0"/>
    <n v="0"/>
    <n v="0"/>
    <s v="AC"/>
    <x v="0"/>
    <x v="2"/>
    <m/>
    <m/>
    <m/>
    <m/>
    <m/>
    <m/>
    <m/>
    <m/>
    <n v="0"/>
    <n v="0"/>
    <n v="0"/>
    <x v="2"/>
    <s v="Abierta"/>
  </r>
  <r>
    <n v="80"/>
    <s v="FILA_80"/>
    <d v="2018-09-18T00:00:00"/>
    <s v="126"/>
    <s v="2018 2018"/>
    <n v="54"/>
    <s v="01 - AUDITORIA DE REGULARIDAD"/>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x v="14"/>
    <n v="50.142857142857146"/>
    <n v="0"/>
    <n v="0"/>
    <n v="0"/>
    <n v="0"/>
    <n v="0"/>
    <s v="AC"/>
    <x v="0"/>
    <x v="2"/>
    <m/>
    <m/>
    <m/>
    <m/>
    <m/>
    <m/>
    <m/>
    <m/>
    <n v="0"/>
    <n v="0"/>
    <n v="0"/>
    <x v="2"/>
    <s v="Abierta"/>
  </r>
  <r>
    <n v="81"/>
    <s v="FILA_81"/>
    <d v="2018-09-18T00:00:00"/>
    <s v="126"/>
    <s v="2018 2018"/>
    <n v="54"/>
    <s v="01 - AUDITORIA DE REGULARIDAD"/>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x v="14"/>
    <n v="50.142857142857146"/>
    <n v="0"/>
    <n v="0"/>
    <n v="0"/>
    <n v="0"/>
    <n v="0"/>
    <s v="AC"/>
    <x v="0"/>
    <x v="2"/>
    <m/>
    <m/>
    <m/>
    <m/>
    <m/>
    <m/>
    <m/>
    <m/>
    <n v="0"/>
    <n v="0"/>
    <n v="0"/>
    <x v="2"/>
    <s v="Abierta"/>
  </r>
  <r>
    <n v="82"/>
    <s v="FILA_82"/>
    <d v="2018-09-18T00:00:00"/>
    <s v="126"/>
    <s v="2018 2018"/>
    <n v="54"/>
    <s v="01 - AUDITORIA DE REGULARIDAD"/>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x v="14"/>
    <n v="50.142857142857146"/>
    <n v="0"/>
    <n v="0"/>
    <n v="0"/>
    <n v="0"/>
    <n v="0"/>
    <s v="AC"/>
    <x v="0"/>
    <x v="20"/>
    <m/>
    <m/>
    <m/>
    <m/>
    <m/>
    <m/>
    <m/>
    <m/>
    <n v="0"/>
    <n v="0"/>
    <n v="0"/>
    <x v="2"/>
    <s v="Abierta"/>
  </r>
  <r>
    <n v="83"/>
    <s v="FILA_83"/>
    <s v="2017-05-23"/>
    <s v="126"/>
    <s v="2017 2017"/>
    <n v="48"/>
    <s v="01 - AUDITORIA DE REGULARIDAD"/>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x v="17"/>
    <n v="44.428571428571431"/>
    <n v="100"/>
    <n v="1"/>
    <n v="44.428571428571431"/>
    <n v="0"/>
    <n v="0"/>
    <s v="AC"/>
    <x v="1"/>
    <x v="3"/>
    <m/>
    <m/>
    <m/>
    <m/>
    <m/>
    <m/>
    <m/>
    <m/>
    <n v="100"/>
    <s v="Corte 2018-04-30. La DGC envió seguimiento mediante radicado No. 2018IE23886. Se evidenció que mediante resolución No. 3217 del 15/11/17 fue actualizado el procedimiento 126PA04-PR33, dicha resolución fue socializada mediante correo del 23/11/17. "/>
    <n v="100"/>
    <x v="3"/>
    <s v="Abierta"/>
  </r>
  <r>
    <n v="84"/>
    <s v="FILA_84"/>
    <s v="2017-05-23"/>
    <s v="126"/>
    <s v="2017 2017"/>
    <n v="48"/>
    <s v="01 - AUDITORIA DE REGULARIDAD"/>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5"/>
    <s v="FILA_85"/>
    <s v="2017-05-23"/>
    <s v="126"/>
    <s v="2017 2017"/>
    <n v="48"/>
    <s v="01 - AUDITORIA DE REGULARIDAD"/>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6"/>
    <s v="FILA_86"/>
    <s v="2017-08-25"/>
    <s v="126"/>
    <s v="2017 2017"/>
    <n v="53"/>
    <s v="02 - AUDITORIA DE DESEMPEÑO"/>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x v="18"/>
    <n v="22.142857142857142"/>
    <n v="100"/>
    <n v="1"/>
    <n v="22.142857142857142"/>
    <n v="0"/>
    <n v="0"/>
    <s v="AC"/>
    <x v="1"/>
    <x v="3"/>
    <m/>
    <m/>
    <m/>
    <m/>
    <m/>
    <m/>
    <m/>
    <m/>
    <n v="100"/>
    <s v="Corte 2018-04-30. Mediante resolución 3625 expedida el 15/12/17 con radicado 2017EE254996 y proceso 3936013, se adopto la ultima escala de honorarios para los contratos de prestación de servicios y de apoyo a la gestión "/>
    <n v="100"/>
    <x v="3"/>
    <s v="Abierta"/>
  </r>
  <r>
    <n v="87"/>
    <s v="FILA_87"/>
    <s v="2017-11-22"/>
    <s v="126"/>
    <s v="2017 2017"/>
    <n v="57"/>
    <s v="02 - AUDITORIA DE DESEMPEÑO"/>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x v="19"/>
    <n v="22.714285714285715"/>
    <n v="100"/>
    <n v="1"/>
    <n v="22.714285714285715"/>
    <n v="0"/>
    <n v="0"/>
    <s v="AC"/>
    <x v="1"/>
    <x v="3"/>
    <m/>
    <m/>
    <m/>
    <m/>
    <m/>
    <m/>
    <m/>
    <m/>
    <n v="100"/>
    <s v="Corte 2018-04-30. Mediante resolución 170 del 24/01/18 se aprobó ultima actualización al procedimiento 126PA04-PR37 suscripción y legalización de contratos, el cual fue socializado por el correo institucional"/>
    <n v="100"/>
    <x v="3"/>
    <s v="Abierta"/>
  </r>
  <r>
    <n v="88"/>
    <s v="FILA_88"/>
    <s v="2017-11-22"/>
    <s v="126"/>
    <s v="2017 2017"/>
    <n v="57"/>
    <s v="02 - AUDITORIA DE DESEMPEÑO"/>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x v="19"/>
    <n v="22.714285714285715"/>
    <n v="100"/>
    <n v="1"/>
    <n v="22.714285714285715"/>
    <n v="0"/>
    <n v="0"/>
    <s v="AC"/>
    <x v="1"/>
    <x v="3"/>
    <m/>
    <m/>
    <m/>
    <m/>
    <m/>
    <m/>
    <m/>
    <m/>
    <n v="100"/>
    <s v="Corte 2018-04-30. Se evidenció listado de asistencia a capacitación sobre Manual de contratación y IAAP y dos presentación del día 9/04/18, para el grupo de ruido"/>
    <n v="100"/>
    <x v="3"/>
    <s v="Abierta"/>
  </r>
  <r>
    <n v="89"/>
    <s v="FILA_89"/>
    <s v="2017-11-22"/>
    <s v="126"/>
    <s v="2017 2017"/>
    <n v="57"/>
    <s v="02 - AUDITORIA DE DESEMPEÑO"/>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x v="19"/>
    <n v="22.714285714285715"/>
    <n v="100"/>
    <n v="1"/>
    <n v="22.714285714285715"/>
    <n v="0"/>
    <n v="0"/>
    <s v="AC"/>
    <x v="1"/>
    <x v="3"/>
    <m/>
    <m/>
    <m/>
    <m/>
    <m/>
    <m/>
    <m/>
    <m/>
    <n v="100"/>
    <s v="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n v="100"/>
    <x v="3"/>
    <s v="Abierta"/>
  </r>
  <r>
    <n v="90"/>
    <s v="FILA_90"/>
    <s v="2017-08-25"/>
    <s v="126"/>
    <s v="2017 2017"/>
    <n v="53"/>
    <s v="02 - AUDITORIA DE DESEMPEÑO"/>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x v="18"/>
    <n v="22.142857142857142"/>
    <n v="100"/>
    <n v="1"/>
    <n v="22.142857142857142"/>
    <n v="0"/>
    <n v="0"/>
    <s v="AC"/>
    <x v="1"/>
    <x v="3"/>
    <m/>
    <m/>
    <m/>
    <m/>
    <m/>
    <m/>
    <m/>
    <m/>
    <n v="100"/>
    <s v="Corte 2018-04-30. Se evidenció que mediante resolución 3625 expedida el 15/12/17 con radicado 2017EE254996 y proceso 3936013, se adopto la ultima escala de honorarios para los contratos de prestación de servicios y de apoyo a la gestión "/>
    <n v="100"/>
    <x v="3"/>
    <s v="Abierta"/>
  </r>
  <r>
    <n v="91"/>
    <s v="FILA_91"/>
    <s v="2017-11-22"/>
    <s v="126"/>
    <s v="2017 2017"/>
    <n v="57"/>
    <s v="02 - AUDITORIA DE DESEMPEÑO"/>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x v="19"/>
    <n v="22.714285714285715"/>
    <n v="100"/>
    <n v="1"/>
    <n v="22.714285714285715"/>
    <n v="0"/>
    <n v="0"/>
    <s v="AC"/>
    <x v="1"/>
    <x v="3"/>
    <m/>
    <m/>
    <m/>
    <m/>
    <m/>
    <m/>
    <m/>
    <m/>
    <n v="100"/>
    <s v="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3"/>
    <s v="Abierta"/>
  </r>
  <r>
    <n v="92"/>
    <s v="FILA_92"/>
    <s v="2017-08-25"/>
    <s v="126"/>
    <s v="2017 2017"/>
    <n v="53"/>
    <s v="02 - AUDITORIA DE DESEMPEÑO"/>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x v="20"/>
    <n v="30.571428571428573"/>
    <n v="100"/>
    <n v="1"/>
    <n v="30.571428571428573"/>
    <n v="0"/>
    <n v="0"/>
    <s v="AC"/>
    <x v="1"/>
    <x v="3"/>
    <m/>
    <m/>
    <m/>
    <m/>
    <m/>
    <m/>
    <m/>
    <m/>
    <n v="100"/>
    <s v="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_x000a_"/>
    <n v="100"/>
    <x v="3"/>
    <s v="Abierta"/>
  </r>
  <r>
    <n v="93"/>
    <s v="FILA_93"/>
    <s v="2017-08-25"/>
    <s v="126"/>
    <s v="2017 2017"/>
    <n v="53"/>
    <s v="02 - AUDITORIA DE DESEMPEÑO"/>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x v="18"/>
    <n v="22.142857142857142"/>
    <n v="100"/>
    <n v="1"/>
    <n v="22.142857142857142"/>
    <n v="0"/>
    <n v="0"/>
    <s v="AC"/>
    <x v="1"/>
    <x v="3"/>
    <m/>
    <m/>
    <m/>
    <m/>
    <m/>
    <m/>
    <m/>
    <m/>
    <n v="100"/>
    <s v="Corte 2018-04-30. 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3"/>
    <s v="Abierta"/>
  </r>
  <r>
    <n v="94"/>
    <s v="FILA_94"/>
    <d v="2018-09-18T00:00:00"/>
    <s v="126"/>
    <s v="2018 2018"/>
    <n v="54"/>
    <s v="01 - AUDITORIA DE REGULARIDAD"/>
    <m/>
    <m/>
    <s v="3.3.1.6.1"/>
    <s v="Falta de actualización del procedimiento"/>
    <s v=" "/>
    <n v="1"/>
    <s v="Actualizar, implementar y socializar el procedimiento interno de notificaciones. "/>
    <s v=" "/>
    <s v="Actualización de procedimiento"/>
    <s v="Procedimiento incluido en el SIG/Procedimiento formulado"/>
    <n v="1"/>
    <d v="2018-10-01T00:00:00"/>
    <x v="21"/>
    <n v="43725"/>
    <m/>
    <m/>
    <m/>
    <m/>
    <m/>
    <m/>
    <x v="0"/>
    <x v="21"/>
    <m/>
    <m/>
    <m/>
    <m/>
    <m/>
    <m/>
    <m/>
    <m/>
    <m/>
    <n v="0"/>
    <n v="0"/>
    <x v="2"/>
    <s v="Abierta"/>
  </r>
  <r>
    <n v="95"/>
    <s v="FILA_95"/>
    <d v="2018-09-18T00:00:00"/>
    <s v="126"/>
    <s v="2018 2018"/>
    <n v="54"/>
    <s v="01 - AUDITORIA DE REGULARIDAD"/>
    <m/>
    <m/>
    <s v="3.3.1.6.1"/>
    <s v="Falta de saneamiento contable de 526 actos administrativos emitidos hasta la vigencia 205."/>
    <s v=" "/>
    <n v="2"/>
    <s v="Realizar el saneamiento contable del 100% de los 526 actos administrativos emitidos hasta la vigencia 2015."/>
    <s v=" "/>
    <s v="Saneamiento contable"/>
    <s v="526 resoluciones saneadas contablemente/526 resoluciones sin saneamiento contable"/>
    <n v="1"/>
    <d v="2018-10-01T00:00:00"/>
    <x v="21"/>
    <n v="43725"/>
    <m/>
    <m/>
    <m/>
    <m/>
    <m/>
    <m/>
    <x v="0"/>
    <x v="21"/>
    <m/>
    <m/>
    <m/>
    <m/>
    <m/>
    <m/>
    <m/>
    <m/>
    <m/>
    <n v="0"/>
    <n v="0"/>
    <x v="2"/>
    <s v="Abierta"/>
  </r>
  <r>
    <n v="96"/>
    <s v="FILA_96"/>
    <d v="2018-09-18T00:00:00"/>
    <s v="126"/>
    <s v="2018 2018"/>
    <n v="54"/>
    <s v="01 - AUDITORIA DE REGULARIDAD"/>
    <m/>
    <m/>
    <s v="3.3.1.6.1"/>
    <s v="Falta de seguimiento a las resoluciones que contienen exigencia de pago."/>
    <s v=" "/>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x v="21"/>
    <n v="43725"/>
    <m/>
    <m/>
    <m/>
    <m/>
    <m/>
    <m/>
    <x v="0"/>
    <x v="22"/>
    <m/>
    <m/>
    <m/>
    <m/>
    <m/>
    <m/>
    <m/>
    <m/>
    <m/>
    <n v="0"/>
    <n v="0"/>
    <x v="2"/>
    <s v="Abierta"/>
  </r>
  <r>
    <n v="97"/>
    <s v="FILA_97"/>
    <d v="2018-09-18T00:00:00"/>
    <s v="126"/>
    <s v="2018 2018"/>
    <n v="54"/>
    <s v="01 - AUDITORIA DE REGULARIDAD"/>
    <m/>
    <m/>
    <s v="3.3.1.6.1"/>
    <s v="Falta de seguimiento a las resoluciones que contienen exigencia de pago."/>
    <s v=" "/>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x v="21"/>
    <n v="43725"/>
    <m/>
    <m/>
    <m/>
    <m/>
    <m/>
    <m/>
    <x v="0"/>
    <x v="23"/>
    <m/>
    <m/>
    <m/>
    <m/>
    <m/>
    <m/>
    <m/>
    <m/>
    <m/>
    <n v="0"/>
    <n v="0"/>
    <x v="2"/>
    <s v="Abierta"/>
  </r>
  <r>
    <n v="98"/>
    <s v="FILA_98"/>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x v="14"/>
    <n v="50.142857142857146"/>
    <n v="0"/>
    <n v="0"/>
    <n v="0"/>
    <n v="0"/>
    <n v="0"/>
    <s v="AC"/>
    <x v="0"/>
    <x v="20"/>
    <m/>
    <m/>
    <m/>
    <m/>
    <m/>
    <m/>
    <m/>
    <m/>
    <n v="0"/>
    <n v="0"/>
    <n v="0"/>
    <x v="2"/>
    <s v="Abierta"/>
  </r>
  <r>
    <n v="99"/>
    <s v="FILA_99"/>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x v="14"/>
    <n v="50.142857142857146"/>
    <n v="0"/>
    <n v="0"/>
    <n v="0"/>
    <n v="0"/>
    <n v="0"/>
    <s v="AC"/>
    <x v="0"/>
    <x v="20"/>
    <m/>
    <m/>
    <m/>
    <m/>
    <m/>
    <m/>
    <m/>
    <m/>
    <n v="0"/>
    <n v="0"/>
    <n v="0"/>
    <x v="2"/>
    <s v="Abierta"/>
  </r>
  <r>
    <n v="100"/>
    <s v="FILA_100"/>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x v="14"/>
    <n v="50.142857142857146"/>
    <n v="0"/>
    <n v="0"/>
    <n v="0"/>
    <n v="0"/>
    <n v="0"/>
    <s v="AC"/>
    <x v="0"/>
    <x v="2"/>
    <m/>
    <m/>
    <m/>
    <m/>
    <m/>
    <m/>
    <m/>
    <m/>
    <n v="0"/>
    <n v="0"/>
    <n v="0"/>
    <x v="2"/>
    <s v="Abierta"/>
  </r>
  <r>
    <n v="101"/>
    <s v="FILA_101"/>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x v="14"/>
    <n v="50.142857142857146"/>
    <n v="0"/>
    <n v="0"/>
    <n v="0"/>
    <n v="0"/>
    <n v="0"/>
    <s v="AC"/>
    <x v="0"/>
    <x v="20"/>
    <m/>
    <m/>
    <m/>
    <m/>
    <m/>
    <m/>
    <m/>
    <m/>
    <n v="0"/>
    <n v="0"/>
    <n v="0"/>
    <x v="2"/>
    <s v="Abierta"/>
  </r>
  <r>
    <n v="102"/>
    <s v="FILA_102"/>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x v="14"/>
    <n v="50.142857142857146"/>
    <n v="0"/>
    <n v="0"/>
    <n v="0"/>
    <n v="0"/>
    <n v="0"/>
    <s v="AC"/>
    <x v="0"/>
    <x v="20"/>
    <m/>
    <m/>
    <m/>
    <m/>
    <m/>
    <m/>
    <m/>
    <m/>
    <n v="0"/>
    <n v="0"/>
    <n v="0"/>
    <x v="2"/>
    <s v="Abierta"/>
  </r>
  <r>
    <n v="103"/>
    <s v="FILA_103"/>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x v="14"/>
    <n v="50.142857142857146"/>
    <n v="0"/>
    <n v="0"/>
    <n v="0"/>
    <n v="0"/>
    <n v="0"/>
    <s v="AC"/>
    <x v="0"/>
    <x v="2"/>
    <m/>
    <m/>
    <m/>
    <m/>
    <m/>
    <m/>
    <m/>
    <m/>
    <n v="0"/>
    <n v="0"/>
    <n v="0"/>
    <x v="2"/>
    <s v="Abierta"/>
  </r>
  <r>
    <n v="104"/>
    <s v="FILA_104"/>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05"/>
    <s v="FILA_105"/>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06"/>
    <s v="FILA_106"/>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07"/>
    <s v="FILA_107"/>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08"/>
    <s v="FILA_108"/>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09"/>
    <s v="FILA_109"/>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10"/>
    <s v="FILA_110"/>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11"/>
    <s v="FILA_111"/>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2"/>
    <s v="FILA_112"/>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3"/>
    <s v="FILA_113"/>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14"/>
    <s v="FILA_114"/>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x v="14"/>
    <n v="50.142857142857146"/>
    <n v="0"/>
    <n v="0"/>
    <n v="0"/>
    <n v="0"/>
    <n v="0"/>
    <s v="AC"/>
    <x v="4"/>
    <x v="24"/>
    <m/>
    <m/>
    <m/>
    <m/>
    <m/>
    <m/>
    <m/>
    <m/>
    <n v="0"/>
    <n v="0"/>
    <n v="0"/>
    <x v="2"/>
    <s v="Abierta"/>
  </r>
  <r>
    <n v="115"/>
    <s v="FILA_115"/>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6"/>
    <s v="FILA_116"/>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7"/>
    <s v="FILA_117"/>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x v="16"/>
    <n v="38.857142857142854"/>
    <n v="0"/>
    <n v="0"/>
    <n v="0"/>
    <n v="0"/>
    <n v="0"/>
    <s v="AC"/>
    <x v="2"/>
    <x v="16"/>
    <m/>
    <m/>
    <m/>
    <m/>
    <m/>
    <m/>
    <m/>
    <m/>
    <n v="0"/>
    <n v="0"/>
    <n v="0"/>
    <x v="2"/>
    <s v="Abierta"/>
  </r>
  <r>
    <n v="118"/>
    <s v="FILA_118"/>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x v="22"/>
    <n v="25.714285714285715"/>
    <n v="0"/>
    <n v="0"/>
    <n v="0"/>
    <n v="0"/>
    <n v="0"/>
    <s v="AC"/>
    <x v="2"/>
    <x v="16"/>
    <m/>
    <m/>
    <m/>
    <m/>
    <m/>
    <m/>
    <m/>
    <m/>
    <n v="0"/>
    <n v="0"/>
    <n v="0"/>
    <x v="2"/>
    <s v="Abierta"/>
  </r>
  <r>
    <n v="119"/>
    <s v="FILA_119"/>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x v="22"/>
    <n v="25.714285714285715"/>
    <n v="0"/>
    <n v="0"/>
    <n v="0"/>
    <n v="0"/>
    <n v="0"/>
    <s v="AC"/>
    <x v="5"/>
    <x v="26"/>
    <m/>
    <m/>
    <m/>
    <m/>
    <m/>
    <m/>
    <m/>
    <m/>
    <n v="0"/>
    <n v="0"/>
    <n v="0"/>
    <x v="2"/>
    <s v="Abiert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912FB12-35C6-4549-857F-5B417F919BFB}"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6:B26"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x="13"/>
        <item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0">
    <i>
      <x v="1"/>
    </i>
    <i r="1">
      <x v="4"/>
    </i>
    <i r="1">
      <x v="6"/>
    </i>
    <i r="1">
      <x v="7"/>
    </i>
    <i r="1">
      <x v="10"/>
    </i>
    <i r="1">
      <x v="12"/>
    </i>
    <i r="1">
      <x v="14"/>
    </i>
    <i r="1">
      <x v="17"/>
    </i>
    <i r="1">
      <x v="18"/>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188C97E-40FF-43F4-9398-662E3053A900}"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1">
    <field x="40"/>
  </rowFields>
  <rowItems count="5">
    <i>
      <x/>
    </i>
    <i>
      <x v="1"/>
    </i>
    <i>
      <x v="2"/>
    </i>
    <i>
      <x v="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201399C-8961-4481-B7A2-87B0CEC52F3E}"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65"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h="1" x="13"/>
        <item h="1" x="12"/>
        <item x="22"/>
        <item x="15"/>
        <item x="16"/>
        <item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7">
    <i>
      <x v="1"/>
    </i>
    <i r="1">
      <x v="2"/>
    </i>
    <i r="1">
      <x v="3"/>
    </i>
    <i r="1">
      <x v="4"/>
    </i>
    <i r="1">
      <x v="5"/>
    </i>
    <i r="1">
      <x v="8"/>
    </i>
    <i r="1">
      <x v="9"/>
    </i>
    <i r="1">
      <x v="11"/>
    </i>
    <i r="1">
      <x v="14"/>
    </i>
    <i r="1">
      <x v="16"/>
    </i>
    <i r="1">
      <x v="17"/>
    </i>
    <i r="1">
      <x v="18"/>
    </i>
    <i r="1">
      <x v="20"/>
    </i>
    <i r="1">
      <x v="21"/>
    </i>
    <i r="1">
      <x v="22"/>
    </i>
    <i r="1">
      <x v="2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9761944-7620-4D9D-AE3B-7750C3A86A45}"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B43"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h="1" x="5"/>
        <item h="1" x="6"/>
        <item h="1" x="9"/>
        <item h="1" x="4"/>
        <item h="1" x="8"/>
        <item h="1" x="7"/>
        <item h="1" x="3"/>
        <item x="2"/>
        <item x="10"/>
        <item x="11"/>
        <item x="1"/>
        <item x="0"/>
        <item h="1" x="13"/>
        <item h="1"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2">
    <i>
      <x/>
    </i>
    <i r="1">
      <x v="5"/>
    </i>
    <i r="1">
      <x v="11"/>
    </i>
    <i>
      <x v="2"/>
    </i>
    <i r="1">
      <x v="1"/>
    </i>
    <i r="1">
      <x v="12"/>
    </i>
    <i r="1">
      <x v="15"/>
    </i>
    <i r="1">
      <x v="20"/>
    </i>
    <i>
      <x v="3"/>
    </i>
    <i r="1">
      <x v="5"/>
    </i>
    <i r="1">
      <x v="20"/>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D9BF358-A330-4F41-8AB2-0F28F7A7538F}"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71:B7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axis="axisRow" showAll="0">
      <items count="9">
        <item x="5"/>
        <item x="4"/>
        <item x="0"/>
        <item x="3"/>
        <item x="1"/>
        <item m="1" x="7"/>
        <item m="1"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7"/>
    </i>
    <i t="grand">
      <x/>
    </i>
  </rowItems>
  <colItems count="1">
    <i/>
  </colItems>
  <pageFields count="1">
    <pageField fld="19" hier="-1"/>
  </pageFields>
  <dataFields count="1">
    <dataField name="Cuenta de COD_FILA" fld="1" subtotal="count" baseField="0" baseItem="0"/>
  </dataFields>
  <chartFormats count="7">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27" count="1" selected="0">
            <x v="0"/>
          </reference>
        </references>
      </pivotArea>
    </chartFormat>
    <chartFormat chart="3" format="2">
      <pivotArea type="data" outline="0" fieldPosition="0">
        <references count="2">
          <reference field="4294967294" count="1" selected="0">
            <x v="0"/>
          </reference>
          <reference field="27" count="1" selected="0">
            <x v="1"/>
          </reference>
        </references>
      </pivotArea>
    </chartFormat>
    <chartFormat chart="3" format="3">
      <pivotArea type="data" outline="0" fieldPosition="0">
        <references count="2">
          <reference field="4294967294" count="1" selected="0">
            <x v="0"/>
          </reference>
          <reference field="27" count="1" selected="0">
            <x v="2"/>
          </reference>
        </references>
      </pivotArea>
    </chartFormat>
    <chartFormat chart="3" format="4">
      <pivotArea type="data" outline="0" fieldPosition="0">
        <references count="2">
          <reference field="4294967294" count="1" selected="0">
            <x v="0"/>
          </reference>
          <reference field="27" count="1" selected="0">
            <x v="3"/>
          </reference>
        </references>
      </pivotArea>
    </chartFormat>
    <chartFormat chart="3" format="5">
      <pivotArea type="data" outline="0" fieldPosition="0">
        <references count="2">
          <reference field="4294967294" count="1" selected="0">
            <x v="0"/>
          </reference>
          <reference field="27" count="1" selected="0">
            <x v="4"/>
          </reference>
        </references>
      </pivotArea>
    </chartFormat>
    <chartFormat chart="3" format="6">
      <pivotArea type="data" outline="0" fieldPosition="0">
        <references count="2">
          <reference field="4294967294" count="1" selected="0">
            <x v="0"/>
          </reference>
          <reference field="2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5"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 showAll="0"/>
    <pivotField dataField="1" numFmtId="1" showAll="0"/>
    <pivotField dataField="1" numFmtId="1" showAll="0"/>
    <pivotField showAll="0"/>
    <pivotField axis="axisRow" showAll="0">
      <items count="19">
        <item m="1" x="13"/>
        <item m="1" x="7"/>
        <item m="1" x="8"/>
        <item m="1" x="9"/>
        <item m="1" x="10"/>
        <item m="1" x="15"/>
        <item m="1" x="11"/>
        <item m="1" x="14"/>
        <item m="1" x="5"/>
        <item m="1" x="16"/>
        <item m="1" x="17"/>
        <item m="1" x="12"/>
        <item m="1" x="6"/>
        <item x="0"/>
        <item x="1"/>
        <item x="2"/>
        <item x="3"/>
        <item x="4"/>
        <item t="default"/>
      </items>
    </pivotField>
    <pivotField axis="axisRow" showAll="0">
      <items count="167">
        <item m="1" x="60"/>
        <item m="1" x="100"/>
        <item m="1" x="132"/>
        <item m="1" x="66"/>
        <item m="1" x="73"/>
        <item m="1" x="103"/>
        <item m="1" x="20"/>
        <item m="1" x="140"/>
        <item m="1" x="30"/>
        <item m="1" x="81"/>
        <item m="1" x="51"/>
        <item m="1" x="40"/>
        <item m="1" x="99"/>
        <item m="1" x="52"/>
        <item m="1" x="161"/>
        <item m="1" x="76"/>
        <item m="1" x="25"/>
        <item m="1" x="101"/>
        <item m="1" x="49"/>
        <item m="1" x="64"/>
        <item m="1" x="152"/>
        <item m="1" x="46"/>
        <item m="1" x="23"/>
        <item m="1" x="130"/>
        <item m="1" x="41"/>
        <item m="1" x="123"/>
        <item m="1" x="134"/>
        <item m="1" x="95"/>
        <item m="1" x="93"/>
        <item m="1" x="141"/>
        <item m="1" x="97"/>
        <item m="1" x="89"/>
        <item m="1" x="106"/>
        <item m="1" x="159"/>
        <item m="1" x="158"/>
        <item m="1" x="27"/>
        <item m="1" x="121"/>
        <item m="1" x="135"/>
        <item m="1" x="156"/>
        <item m="1" x="131"/>
        <item m="1" x="155"/>
        <item m="1" x="142"/>
        <item m="1" x="24"/>
        <item m="1" x="47"/>
        <item m="1" x="87"/>
        <item m="1" x="94"/>
        <item m="1" x="127"/>
        <item m="1" x="128"/>
        <item m="1" x="137"/>
        <item m="1" x="124"/>
        <item m="1" x="145"/>
        <item m="1" x="19"/>
        <item m="1" x="129"/>
        <item m="1" x="133"/>
        <item m="1" x="18"/>
        <item m="1" x="29"/>
        <item m="1" x="74"/>
        <item m="1" x="143"/>
        <item m="1" x="146"/>
        <item m="1" x="125"/>
        <item m="1" x="77"/>
        <item m="1" x="136"/>
        <item m="1" x="31"/>
        <item m="1" x="139"/>
        <item m="1" x="150"/>
        <item m="1" x="26"/>
        <item m="1" x="55"/>
        <item m="1" x="17"/>
        <item m="1" x="83"/>
        <item m="1" x="34"/>
        <item m="1" x="54"/>
        <item m="1" x="79"/>
        <item m="1" x="59"/>
        <item m="1" x="105"/>
        <item m="1" x="45"/>
        <item m="1" x="165"/>
        <item m="1" x="22"/>
        <item m="1" x="50"/>
        <item m="1" x="58"/>
        <item m="1" x="117"/>
        <item m="1" x="110"/>
        <item m="1" x="149"/>
        <item m="1" x="151"/>
        <item m="1" x="154"/>
        <item m="1" x="21"/>
        <item m="1" x="163"/>
        <item m="1" x="28"/>
        <item m="1" x="32"/>
        <item m="1" x="65"/>
        <item m="1" x="63"/>
        <item m="1" x="61"/>
        <item m="1" x="70"/>
        <item m="1" x="44"/>
        <item m="1" x="57"/>
        <item m="1" x="96"/>
        <item m="1" x="75"/>
        <item m="1" x="120"/>
        <item m="1" x="38"/>
        <item m="1" x="56"/>
        <item m="1" x="148"/>
        <item m="1" x="72"/>
        <item m="1" x="126"/>
        <item m="1" x="84"/>
        <item m="1" x="98"/>
        <item m="1" x="104"/>
        <item m="1" x="122"/>
        <item m="1" x="116"/>
        <item m="1" x="39"/>
        <item m="1" x="82"/>
        <item m="1" x="153"/>
        <item m="1" x="109"/>
        <item m="1" x="108"/>
        <item m="1" x="107"/>
        <item m="1" x="160"/>
        <item m="1" x="118"/>
        <item m="1" x="35"/>
        <item m="1" x="91"/>
        <item m="1" x="37"/>
        <item m="1" x="115"/>
        <item m="1" x="53"/>
        <item m="1" x="92"/>
        <item m="1" x="85"/>
        <item m="1" x="113"/>
        <item m="1" x="114"/>
        <item m="1" x="33"/>
        <item m="1" x="62"/>
        <item m="1" x="78"/>
        <item m="1" x="68"/>
        <item m="1" x="164"/>
        <item m="1" x="162"/>
        <item m="1" x="67"/>
        <item m="1" x="36"/>
        <item m="1" x="48"/>
        <item m="1" x="16"/>
        <item m="1" x="119"/>
        <item m="1" x="102"/>
        <item m="1" x="111"/>
        <item m="1" x="86"/>
        <item m="1" x="144"/>
        <item m="1" x="42"/>
        <item m="1" x="147"/>
        <item m="1" x="90"/>
        <item m="1" x="138"/>
        <item m="1" x="43"/>
        <item m="1" x="71"/>
        <item x="9"/>
        <item x="6"/>
        <item m="1" x="88"/>
        <item m="1" x="157"/>
        <item m="1" x="80"/>
        <item m="1" x="112"/>
        <item x="11"/>
        <item x="1"/>
        <item x="12"/>
        <item x="13"/>
        <item m="1" x="69"/>
        <item x="0"/>
        <item x="2"/>
        <item x="3"/>
        <item x="4"/>
        <item x="5"/>
        <item x="7"/>
        <item x="8"/>
        <item x="10"/>
        <item x="14"/>
        <item x="15"/>
        <item t="default"/>
      </items>
    </pivotField>
    <pivotField showAll="0"/>
  </pivotFields>
  <rowFields count="2">
    <field x="19"/>
    <field x="20"/>
  </rowFields>
  <rowItems count="22">
    <i>
      <x v="13"/>
    </i>
    <i r="1">
      <x v="146"/>
    </i>
    <i r="1">
      <x v="152"/>
    </i>
    <i r="1">
      <x v="156"/>
    </i>
    <i r="1">
      <x v="157"/>
    </i>
    <i r="1">
      <x v="159"/>
    </i>
    <i r="1">
      <x v="161"/>
    </i>
    <i>
      <x v="14"/>
    </i>
    <i r="1">
      <x v="145"/>
    </i>
    <i r="1">
      <x v="151"/>
    </i>
    <i r="1">
      <x v="153"/>
    </i>
    <i r="1">
      <x v="154"/>
    </i>
    <i r="1">
      <x v="158"/>
    </i>
    <i r="1">
      <x v="160"/>
    </i>
    <i>
      <x v="15"/>
    </i>
    <i r="1">
      <x v="162"/>
    </i>
    <i>
      <x v="16"/>
    </i>
    <i r="1">
      <x v="163"/>
    </i>
    <i r="1">
      <x v="164"/>
    </i>
    <i>
      <x v="17"/>
    </i>
    <i r="1">
      <x v="16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2"/>
  <sheetViews>
    <sheetView tabSelected="1" zoomScale="70" zoomScaleNormal="70" workbookViewId="0">
      <pane xSplit="5" ySplit="8" topLeftCell="F9" activePane="bottomRight" state="frozen"/>
      <selection pane="topRight" activeCell="F1" sqref="F1"/>
      <selection pane="bottomLeft" activeCell="A9" sqref="A9"/>
      <selection pane="bottomRight" activeCell="F9" sqref="F9"/>
    </sheetView>
  </sheetViews>
  <sheetFormatPr baseColWidth="10" defaultColWidth="9.140625" defaultRowHeight="15"/>
  <cols>
    <col min="1" max="1" width="8.140625" customWidth="1"/>
    <col min="2" max="2" width="19.7109375" customWidth="1"/>
    <col min="3" max="3" width="18.7109375" style="68" customWidth="1"/>
    <col min="4" max="4" width="6" style="68" customWidth="1"/>
    <col min="5" max="5" width="16.85546875" style="68" customWidth="1"/>
    <col min="6" max="6" width="16" style="68" customWidth="1"/>
    <col min="7" max="7" width="16" style="68" hidden="1" customWidth="1"/>
    <col min="8" max="9" width="7" style="68" customWidth="1"/>
    <col min="10" max="10" width="21" style="58" customWidth="1"/>
    <col min="11" max="11" width="38" style="58" customWidth="1"/>
    <col min="12" max="12" width="29.140625" style="58" customWidth="1"/>
    <col min="13" max="13" width="8.7109375" style="68" customWidth="1"/>
    <col min="14" max="14" width="28.140625" style="58" customWidth="1"/>
    <col min="15" max="15" width="8.7109375" style="56" hidden="1" customWidth="1"/>
    <col min="16" max="16" width="28.28515625" style="58" customWidth="1"/>
    <col min="17" max="17" width="32.28515625" style="58" customWidth="1"/>
    <col min="18" max="18" width="7.5703125" style="59" customWidth="1"/>
    <col min="19" max="19" width="18.85546875" style="58" customWidth="1"/>
    <col min="20" max="20" width="16.140625" style="58" customWidth="1"/>
    <col min="21" max="21" width="15.5703125" hidden="1" customWidth="1"/>
    <col min="22" max="22" width="17.28515625" style="3" hidden="1" customWidth="1"/>
    <col min="23" max="23" width="21" style="67" hidden="1" customWidth="1"/>
    <col min="24" max="24" width="17.85546875" style="3" hidden="1" customWidth="1"/>
    <col min="25" max="26" width="15.5703125" style="3" hidden="1" customWidth="1"/>
    <col min="27" max="27" width="18.7109375" style="1" hidden="1" customWidth="1"/>
    <col min="28" max="28" width="18.7109375" style="61" customWidth="1"/>
    <col min="29" max="29" width="16.42578125" style="1" customWidth="1"/>
    <col min="30" max="30" width="23.42578125" style="61" hidden="1" customWidth="1"/>
    <col min="31" max="31" width="23.42578125" hidden="1" customWidth="1"/>
    <col min="32" max="34" width="23.42578125" style="66" hidden="1" customWidth="1"/>
    <col min="35" max="35" width="23.42578125" style="61" hidden="1" customWidth="1"/>
    <col min="36" max="36" width="19" style="65" hidden="1" customWidth="1"/>
    <col min="37" max="37" width="25.5703125" style="2" hidden="1" customWidth="1"/>
    <col min="38" max="38" width="19.140625" style="2" hidden="1" customWidth="1"/>
    <col min="39" max="39" width="66.5703125" style="68" customWidth="1"/>
    <col min="40" max="40" width="12.140625" style="68" customWidth="1"/>
    <col min="41" max="41" width="21.42578125" style="68" customWidth="1"/>
    <col min="42" max="42" width="18.5703125" style="68" customWidth="1"/>
    <col min="43" max="43" width="24.28515625" hidden="1" customWidth="1"/>
    <col min="44" max="44" width="20.42578125" hidden="1" customWidth="1"/>
    <col min="45" max="49" width="18.42578125" customWidth="1"/>
  </cols>
  <sheetData>
    <row r="1" spans="1:61" s="55" customFormat="1" hidden="1">
      <c r="A1" s="79" t="s">
        <v>146</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M1" s="68"/>
      <c r="AN1" s="68"/>
      <c r="AO1" s="68"/>
      <c r="AP1" s="68"/>
      <c r="AT1" s="102" t="s">
        <v>798</v>
      </c>
      <c r="AU1" s="102"/>
    </row>
    <row r="2" spans="1:61" s="68" customFormat="1" ht="33.75" hidden="1">
      <c r="A2" s="161" t="s">
        <v>147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T2" s="102"/>
      <c r="AU2" s="102"/>
    </row>
    <row r="3" spans="1:61" s="68" customFormat="1" ht="27" hidden="1" thickBot="1">
      <c r="A3" s="162" t="s">
        <v>541</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T3" s="102" t="s">
        <v>799</v>
      </c>
      <c r="AU3" s="102" t="s">
        <v>543</v>
      </c>
    </row>
    <row r="4" spans="1:61" s="68" customFormat="1" ht="19.5" hidden="1" thickBot="1">
      <c r="V4" s="156" t="s">
        <v>11</v>
      </c>
      <c r="W4" s="157"/>
      <c r="X4" s="158"/>
      <c r="Y4" s="48">
        <v>43373</v>
      </c>
      <c r="AD4" s="159" t="s">
        <v>108</v>
      </c>
      <c r="AE4" s="159"/>
      <c r="AF4" s="159"/>
      <c r="AG4" s="159"/>
      <c r="AH4" s="160" t="s">
        <v>109</v>
      </c>
      <c r="AI4" s="160"/>
      <c r="AJ4" s="160"/>
      <c r="AK4" s="160"/>
      <c r="AT4" s="102" t="s">
        <v>185</v>
      </c>
      <c r="AU4" s="102" t="s">
        <v>149</v>
      </c>
    </row>
    <row r="5" spans="1:61" s="68" customFormat="1" ht="28.5" customHeight="1">
      <c r="A5" s="101" t="s">
        <v>110</v>
      </c>
      <c r="B5" s="75" t="s">
        <v>107</v>
      </c>
      <c r="C5" s="57" t="s">
        <v>111</v>
      </c>
      <c r="D5" s="57">
        <v>4</v>
      </c>
      <c r="E5" s="57">
        <v>8</v>
      </c>
      <c r="F5" s="57">
        <v>12</v>
      </c>
      <c r="G5" s="57"/>
      <c r="H5" s="57" t="s">
        <v>111</v>
      </c>
      <c r="I5" s="57" t="s">
        <v>111</v>
      </c>
      <c r="J5" s="57">
        <v>16</v>
      </c>
      <c r="K5" s="57" t="s">
        <v>111</v>
      </c>
      <c r="L5" s="57" t="s">
        <v>111</v>
      </c>
      <c r="M5" s="57">
        <v>20</v>
      </c>
      <c r="N5" s="57" t="s">
        <v>111</v>
      </c>
      <c r="O5" s="57" t="s">
        <v>111</v>
      </c>
      <c r="P5" s="57" t="s">
        <v>112</v>
      </c>
      <c r="Q5" s="57" t="s">
        <v>111</v>
      </c>
      <c r="R5" s="57" t="s">
        <v>111</v>
      </c>
      <c r="S5" s="57" t="s">
        <v>111</v>
      </c>
      <c r="T5" s="57" t="s">
        <v>111</v>
      </c>
      <c r="U5" s="57" t="s">
        <v>111</v>
      </c>
      <c r="V5" s="57" t="s">
        <v>111</v>
      </c>
      <c r="W5" s="57" t="s">
        <v>111</v>
      </c>
      <c r="X5" s="57" t="s">
        <v>111</v>
      </c>
      <c r="Y5" s="57" t="s">
        <v>111</v>
      </c>
      <c r="Z5" s="57" t="s">
        <v>111</v>
      </c>
      <c r="AA5" s="57" t="s">
        <v>111</v>
      </c>
      <c r="AB5" s="57" t="s">
        <v>111</v>
      </c>
      <c r="AC5" s="57" t="s">
        <v>111</v>
      </c>
      <c r="AD5" s="57" t="s">
        <v>111</v>
      </c>
      <c r="AE5" s="57" t="s">
        <v>111</v>
      </c>
      <c r="AF5" s="57" t="s">
        <v>111</v>
      </c>
      <c r="AG5" s="57" t="s">
        <v>111</v>
      </c>
      <c r="AH5" s="57" t="s">
        <v>111</v>
      </c>
      <c r="AI5" s="57" t="s">
        <v>111</v>
      </c>
      <c r="AJ5" s="57" t="s">
        <v>111</v>
      </c>
      <c r="AK5" s="57" t="s">
        <v>111</v>
      </c>
      <c r="AL5" s="57">
        <v>32</v>
      </c>
      <c r="AM5" s="57">
        <v>36</v>
      </c>
      <c r="AN5" s="57">
        <v>40</v>
      </c>
      <c r="AO5" s="57">
        <v>44</v>
      </c>
      <c r="AP5" s="57" t="s">
        <v>111</v>
      </c>
      <c r="AT5" s="102" t="s">
        <v>149</v>
      </c>
      <c r="AU5" s="102"/>
      <c r="AX5" s="76"/>
      <c r="AY5" s="76"/>
      <c r="AZ5" s="76"/>
      <c r="BA5" s="76"/>
      <c r="BB5" s="76"/>
      <c r="BD5" s="77"/>
      <c r="BE5" s="77"/>
      <c r="BF5" s="77"/>
      <c r="BG5" s="77" t="s">
        <v>547</v>
      </c>
      <c r="BH5" s="78"/>
      <c r="BI5" s="79"/>
    </row>
    <row r="6" spans="1:61" s="83" customFormat="1" ht="28.5" customHeight="1">
      <c r="A6" s="80" t="s">
        <v>113</v>
      </c>
      <c r="B6" s="81" t="s">
        <v>111</v>
      </c>
      <c r="C6" s="81" t="s">
        <v>111</v>
      </c>
      <c r="D6" s="81">
        <v>4</v>
      </c>
      <c r="E6" s="81">
        <v>8</v>
      </c>
      <c r="F6" s="81">
        <v>20</v>
      </c>
      <c r="G6" s="81"/>
      <c r="H6" s="81" t="s">
        <v>111</v>
      </c>
      <c r="I6" s="81" t="s">
        <v>111</v>
      </c>
      <c r="J6" s="81">
        <v>24</v>
      </c>
      <c r="K6" s="81" t="s">
        <v>111</v>
      </c>
      <c r="L6" s="81">
        <v>28</v>
      </c>
      <c r="M6" s="81">
        <v>32</v>
      </c>
      <c r="N6" s="81">
        <v>36</v>
      </c>
      <c r="O6" s="81" t="s">
        <v>111</v>
      </c>
      <c r="P6" s="81">
        <v>44</v>
      </c>
      <c r="Q6" s="81">
        <v>48</v>
      </c>
      <c r="R6" s="81">
        <v>60</v>
      </c>
      <c r="S6" s="81">
        <v>68</v>
      </c>
      <c r="T6" s="81">
        <v>72</v>
      </c>
      <c r="U6" s="81" t="s">
        <v>111</v>
      </c>
      <c r="V6" s="81" t="s">
        <v>111</v>
      </c>
      <c r="W6" s="81" t="s">
        <v>111</v>
      </c>
      <c r="X6" s="81" t="s">
        <v>111</v>
      </c>
      <c r="Y6" s="81" t="s">
        <v>111</v>
      </c>
      <c r="Z6" s="81" t="s">
        <v>111</v>
      </c>
      <c r="AA6" s="81" t="s">
        <v>111</v>
      </c>
      <c r="AB6" s="81" t="s">
        <v>111</v>
      </c>
      <c r="AC6" s="81">
        <v>64</v>
      </c>
      <c r="AD6" s="81" t="s">
        <v>111</v>
      </c>
      <c r="AE6" s="81" t="s">
        <v>111</v>
      </c>
      <c r="AF6" s="81" t="s">
        <v>111</v>
      </c>
      <c r="AG6" s="81" t="s">
        <v>111</v>
      </c>
      <c r="AH6" s="81" t="s">
        <v>111</v>
      </c>
      <c r="AI6" s="81" t="s">
        <v>111</v>
      </c>
      <c r="AJ6" s="81" t="s">
        <v>111</v>
      </c>
      <c r="AK6" s="81" t="s">
        <v>111</v>
      </c>
      <c r="AL6" s="81" t="s">
        <v>111</v>
      </c>
      <c r="AM6" s="81" t="s">
        <v>111</v>
      </c>
      <c r="AN6" s="81" t="s">
        <v>111</v>
      </c>
      <c r="AO6" s="81">
        <v>76</v>
      </c>
      <c r="AP6" s="81">
        <v>80</v>
      </c>
      <c r="AT6" s="103" t="s">
        <v>800</v>
      </c>
      <c r="AU6" s="103"/>
      <c r="AX6" s="82"/>
      <c r="AY6" s="82"/>
      <c r="AZ6" s="82"/>
      <c r="BA6" s="82"/>
      <c r="BB6" s="82"/>
      <c r="BD6" s="84"/>
      <c r="BE6" s="84"/>
      <c r="BF6" s="84"/>
      <c r="BG6" s="84" t="s">
        <v>114</v>
      </c>
      <c r="BH6" s="85"/>
      <c r="BI6" s="86"/>
    </row>
    <row r="7" spans="1:61" s="83" customFormat="1" ht="28.5" customHeight="1" thickBot="1">
      <c r="A7" s="87" t="s">
        <v>115</v>
      </c>
      <c r="B7" s="88" t="s">
        <v>111</v>
      </c>
      <c r="C7" s="88" t="s">
        <v>111</v>
      </c>
      <c r="D7" s="88">
        <v>4</v>
      </c>
      <c r="E7" s="88">
        <v>8</v>
      </c>
      <c r="F7" s="88">
        <v>20</v>
      </c>
      <c r="G7" s="88"/>
      <c r="H7" s="88">
        <v>22</v>
      </c>
      <c r="I7" s="88">
        <v>23</v>
      </c>
      <c r="J7" s="88">
        <v>24</v>
      </c>
      <c r="K7" s="88">
        <v>28</v>
      </c>
      <c r="L7" s="88" t="s">
        <v>111</v>
      </c>
      <c r="M7" s="88" t="s">
        <v>111</v>
      </c>
      <c r="N7" s="88" t="s">
        <v>111</v>
      </c>
      <c r="O7" s="88" t="s">
        <v>111</v>
      </c>
      <c r="P7" s="88" t="s">
        <v>111</v>
      </c>
      <c r="Q7" s="88" t="s">
        <v>111</v>
      </c>
      <c r="R7" s="88" t="s">
        <v>111</v>
      </c>
      <c r="S7" s="88" t="s">
        <v>111</v>
      </c>
      <c r="T7" s="88" t="s">
        <v>111</v>
      </c>
      <c r="U7" s="88" t="s">
        <v>111</v>
      </c>
      <c r="V7" s="88" t="s">
        <v>111</v>
      </c>
      <c r="W7" s="88" t="s">
        <v>111</v>
      </c>
      <c r="X7" s="88" t="s">
        <v>111</v>
      </c>
      <c r="Y7" s="88" t="s">
        <v>111</v>
      </c>
      <c r="Z7" s="88" t="s">
        <v>111</v>
      </c>
      <c r="AA7" s="88" t="s">
        <v>111</v>
      </c>
      <c r="AB7" s="88" t="s">
        <v>111</v>
      </c>
      <c r="AC7" s="88" t="s">
        <v>111</v>
      </c>
      <c r="AD7" s="88" t="s">
        <v>111</v>
      </c>
      <c r="AE7" s="88" t="s">
        <v>111</v>
      </c>
      <c r="AF7" s="88" t="s">
        <v>111</v>
      </c>
      <c r="AG7" s="88" t="s">
        <v>111</v>
      </c>
      <c r="AH7" s="88" t="s">
        <v>111</v>
      </c>
      <c r="AI7" s="88" t="s">
        <v>111</v>
      </c>
      <c r="AJ7" s="88" t="s">
        <v>111</v>
      </c>
      <c r="AK7" s="88" t="s">
        <v>111</v>
      </c>
      <c r="AL7" s="88" t="s">
        <v>111</v>
      </c>
      <c r="AM7" s="88" t="s">
        <v>111</v>
      </c>
      <c r="AN7" s="88" t="s">
        <v>111</v>
      </c>
      <c r="AO7" s="88" t="s">
        <v>111</v>
      </c>
      <c r="AP7" s="88" t="s">
        <v>111</v>
      </c>
      <c r="AX7" s="76"/>
      <c r="AY7" s="76"/>
      <c r="AZ7" s="76"/>
      <c r="BA7" s="76"/>
      <c r="BB7" s="76"/>
      <c r="BD7" s="84"/>
      <c r="BE7" s="84"/>
      <c r="BF7" s="84"/>
      <c r="BG7" s="84" t="s">
        <v>116</v>
      </c>
      <c r="BH7" s="85"/>
      <c r="BI7" s="86"/>
    </row>
    <row r="8" spans="1:61" ht="25.5" customHeight="1" thickBot="1">
      <c r="A8" s="110" t="s">
        <v>791</v>
      </c>
      <c r="B8" s="110" t="s">
        <v>117</v>
      </c>
      <c r="C8" s="110" t="s">
        <v>118</v>
      </c>
      <c r="D8" s="110" t="s">
        <v>119</v>
      </c>
      <c r="E8" s="110" t="s">
        <v>120</v>
      </c>
      <c r="F8" s="110" t="s">
        <v>121</v>
      </c>
      <c r="G8" s="111" t="s">
        <v>148</v>
      </c>
      <c r="H8" s="110" t="s">
        <v>122</v>
      </c>
      <c r="I8" s="110" t="s">
        <v>123</v>
      </c>
      <c r="J8" s="110" t="s">
        <v>124</v>
      </c>
      <c r="K8" s="110" t="s">
        <v>125</v>
      </c>
      <c r="L8" s="110" t="s">
        <v>126</v>
      </c>
      <c r="M8" s="110" t="s">
        <v>127</v>
      </c>
      <c r="N8" s="110" t="s">
        <v>128</v>
      </c>
      <c r="O8" s="110" t="s">
        <v>33</v>
      </c>
      <c r="P8" s="110" t="s">
        <v>129</v>
      </c>
      <c r="Q8" s="110" t="s">
        <v>130</v>
      </c>
      <c r="R8" s="110" t="s">
        <v>131</v>
      </c>
      <c r="S8" s="110" t="s">
        <v>132</v>
      </c>
      <c r="T8" s="110" t="s">
        <v>133</v>
      </c>
      <c r="U8" s="112" t="s">
        <v>0</v>
      </c>
      <c r="V8" s="112" t="s">
        <v>1</v>
      </c>
      <c r="W8" s="112" t="s">
        <v>548</v>
      </c>
      <c r="X8" s="113" t="s">
        <v>8</v>
      </c>
      <c r="Y8" s="113" t="s">
        <v>9</v>
      </c>
      <c r="Z8" s="113" t="s">
        <v>10</v>
      </c>
      <c r="AA8" s="113" t="s">
        <v>7</v>
      </c>
      <c r="AB8" s="113" t="s">
        <v>35</v>
      </c>
      <c r="AC8" s="113" t="s">
        <v>34</v>
      </c>
      <c r="AD8" s="113" t="s">
        <v>134</v>
      </c>
      <c r="AE8" s="113" t="s">
        <v>135</v>
      </c>
      <c r="AF8" s="113" t="s">
        <v>136</v>
      </c>
      <c r="AG8" s="113" t="s">
        <v>137</v>
      </c>
      <c r="AH8" s="113" t="s">
        <v>138</v>
      </c>
      <c r="AI8" s="113" t="s">
        <v>139</v>
      </c>
      <c r="AJ8" s="113" t="s">
        <v>140</v>
      </c>
      <c r="AK8" s="113" t="s">
        <v>141</v>
      </c>
      <c r="AL8" s="114" t="s">
        <v>142</v>
      </c>
      <c r="AM8" s="114" t="s">
        <v>833</v>
      </c>
      <c r="AN8" s="114" t="s">
        <v>143</v>
      </c>
      <c r="AO8" s="114" t="s">
        <v>144</v>
      </c>
      <c r="AP8" s="114" t="s">
        <v>145</v>
      </c>
      <c r="AQ8" s="90" t="s">
        <v>100</v>
      </c>
      <c r="AR8" s="90" t="s">
        <v>101</v>
      </c>
    </row>
    <row r="9" spans="1:61" s="130" customFormat="1" ht="92.25" customHeight="1" thickBot="1">
      <c r="A9" s="155">
        <v>1</v>
      </c>
      <c r="B9" s="125" t="s">
        <v>2</v>
      </c>
      <c r="C9" s="125" t="s">
        <v>177</v>
      </c>
      <c r="D9" s="125" t="s">
        <v>157</v>
      </c>
      <c r="E9" s="125" t="s">
        <v>806</v>
      </c>
      <c r="F9" s="125">
        <v>53</v>
      </c>
      <c r="G9" s="125" t="s">
        <v>169</v>
      </c>
      <c r="H9" s="125" t="s">
        <v>176</v>
      </c>
      <c r="I9" s="125" t="s">
        <v>183</v>
      </c>
      <c r="J9" s="125" t="s">
        <v>428</v>
      </c>
      <c r="K9" s="93" t="s">
        <v>446</v>
      </c>
      <c r="L9" s="93" t="s">
        <v>445</v>
      </c>
      <c r="M9" s="74">
        <v>1</v>
      </c>
      <c r="N9" s="93" t="s">
        <v>444</v>
      </c>
      <c r="O9" s="93"/>
      <c r="P9" s="93" t="s">
        <v>443</v>
      </c>
      <c r="Q9" s="93" t="s">
        <v>442</v>
      </c>
      <c r="R9" s="74">
        <v>1</v>
      </c>
      <c r="S9" s="104">
        <v>42975</v>
      </c>
      <c r="T9" s="104">
        <v>43337</v>
      </c>
      <c r="U9" s="122">
        <f t="shared" ref="U9:U40" si="0">DATEDIF(S9,T9,"D")/7</f>
        <v>51.714285714285715</v>
      </c>
      <c r="V9" s="123">
        <f t="shared" ref="V9:V40" si="1">+AL9</f>
        <v>0</v>
      </c>
      <c r="W9" s="123">
        <f t="shared" ref="W9:W40" si="2">IF(R9=0,0,IF(V9/R9&gt;1,1,V9/R9))</f>
        <v>0</v>
      </c>
      <c r="X9" s="124">
        <f t="shared" ref="X9:X40" si="3">U9*W9</f>
        <v>0</v>
      </c>
      <c r="Y9" s="123">
        <f t="shared" ref="Y9:Y40" si="4">IF(T9&lt;=$Y$4,X9,0)</f>
        <v>0</v>
      </c>
      <c r="Z9" s="123">
        <f t="shared" ref="Z9:Z40" si="5">IF($Y$4&gt;=T9,U9,0)</f>
        <v>51.714285714285715</v>
      </c>
      <c r="AA9" s="91" t="s">
        <v>790</v>
      </c>
      <c r="AB9" s="91" t="s">
        <v>792</v>
      </c>
      <c r="AC9" s="131" t="s">
        <v>764</v>
      </c>
      <c r="AD9" s="60"/>
      <c r="AE9" s="98"/>
      <c r="AF9" s="98"/>
      <c r="AG9" s="98"/>
      <c r="AH9" s="132"/>
      <c r="AI9" s="98"/>
      <c r="AJ9" s="98"/>
      <c r="AK9" s="99"/>
      <c r="AL9" s="133">
        <v>0</v>
      </c>
      <c r="AM9" s="99">
        <v>0</v>
      </c>
      <c r="AN9" s="133">
        <v>0</v>
      </c>
      <c r="AO9" s="96" t="s">
        <v>800</v>
      </c>
      <c r="AP9" s="96" t="s">
        <v>543</v>
      </c>
      <c r="AQ9" s="128">
        <v>5</v>
      </c>
      <c r="AR9" s="128">
        <v>1</v>
      </c>
    </row>
    <row r="10" spans="1:61" s="130" customFormat="1" ht="92.25" customHeight="1" thickBot="1">
      <c r="A10" s="155">
        <v>2</v>
      </c>
      <c r="B10" s="125" t="s">
        <v>3</v>
      </c>
      <c r="C10" s="125" t="s">
        <v>177</v>
      </c>
      <c r="D10" s="125" t="s">
        <v>157</v>
      </c>
      <c r="E10" s="125" t="s">
        <v>806</v>
      </c>
      <c r="F10" s="125">
        <v>53</v>
      </c>
      <c r="G10" s="125" t="s">
        <v>169</v>
      </c>
      <c r="H10" s="125" t="s">
        <v>176</v>
      </c>
      <c r="I10" s="125" t="s">
        <v>183</v>
      </c>
      <c r="J10" s="125" t="s">
        <v>405</v>
      </c>
      <c r="K10" s="93" t="s">
        <v>415</v>
      </c>
      <c r="L10" s="93" t="s">
        <v>414</v>
      </c>
      <c r="M10" s="74">
        <v>1</v>
      </c>
      <c r="N10" s="93" t="s">
        <v>413</v>
      </c>
      <c r="O10" s="93"/>
      <c r="P10" s="93" t="s">
        <v>412</v>
      </c>
      <c r="Q10" s="93" t="s">
        <v>411</v>
      </c>
      <c r="R10" s="74">
        <v>1</v>
      </c>
      <c r="S10" s="104">
        <v>42975</v>
      </c>
      <c r="T10" s="104">
        <v>43337</v>
      </c>
      <c r="U10" s="122">
        <f t="shared" si="0"/>
        <v>51.714285714285715</v>
      </c>
      <c r="V10" s="123">
        <f t="shared" si="1"/>
        <v>0</v>
      </c>
      <c r="W10" s="123">
        <f t="shared" si="2"/>
        <v>0</v>
      </c>
      <c r="X10" s="124">
        <f t="shared" si="3"/>
        <v>0</v>
      </c>
      <c r="Y10" s="123">
        <f t="shared" si="4"/>
        <v>0</v>
      </c>
      <c r="Z10" s="123">
        <f t="shared" si="5"/>
        <v>51.714285714285715</v>
      </c>
      <c r="AA10" s="91" t="s">
        <v>790</v>
      </c>
      <c r="AB10" s="91" t="s">
        <v>792</v>
      </c>
      <c r="AC10" s="131" t="s">
        <v>764</v>
      </c>
      <c r="AD10" s="60"/>
      <c r="AE10" s="60"/>
      <c r="AF10" s="98"/>
      <c r="AG10" s="98"/>
      <c r="AH10" s="98"/>
      <c r="AI10" s="98"/>
      <c r="AJ10" s="98"/>
      <c r="AK10" s="99"/>
      <c r="AL10" s="134">
        <v>0</v>
      </c>
      <c r="AM10" s="99">
        <v>0</v>
      </c>
      <c r="AN10" s="133">
        <v>0</v>
      </c>
      <c r="AO10" s="96" t="s">
        <v>800</v>
      </c>
      <c r="AP10" s="96" t="s">
        <v>543</v>
      </c>
      <c r="AQ10" s="128">
        <v>5</v>
      </c>
      <c r="AR10" s="128">
        <v>1</v>
      </c>
    </row>
    <row r="11" spans="1:61" s="130" customFormat="1" ht="92.25" customHeight="1" thickBot="1">
      <c r="A11" s="155">
        <v>3</v>
      </c>
      <c r="B11" s="125" t="s">
        <v>4</v>
      </c>
      <c r="C11" s="125" t="s">
        <v>177</v>
      </c>
      <c r="D11" s="125" t="s">
        <v>157</v>
      </c>
      <c r="E11" s="125" t="s">
        <v>806</v>
      </c>
      <c r="F11" s="125">
        <v>53</v>
      </c>
      <c r="G11" s="125" t="s">
        <v>169</v>
      </c>
      <c r="H11" s="125" t="s">
        <v>176</v>
      </c>
      <c r="I11" s="125" t="s">
        <v>183</v>
      </c>
      <c r="J11" s="125" t="s">
        <v>386</v>
      </c>
      <c r="K11" s="93" t="s">
        <v>385</v>
      </c>
      <c r="L11" s="93" t="s">
        <v>384</v>
      </c>
      <c r="M11" s="74">
        <v>1</v>
      </c>
      <c r="N11" s="93" t="s">
        <v>383</v>
      </c>
      <c r="O11" s="93"/>
      <c r="P11" s="93" t="s">
        <v>382</v>
      </c>
      <c r="Q11" s="93" t="s">
        <v>381</v>
      </c>
      <c r="R11" s="74">
        <v>2</v>
      </c>
      <c r="S11" s="104">
        <v>42975</v>
      </c>
      <c r="T11" s="104">
        <v>43312</v>
      </c>
      <c r="U11" s="122">
        <f t="shared" si="0"/>
        <v>48.142857142857146</v>
      </c>
      <c r="V11" s="123">
        <f t="shared" si="1"/>
        <v>0</v>
      </c>
      <c r="W11" s="123">
        <f t="shared" si="2"/>
        <v>0</v>
      </c>
      <c r="X11" s="124">
        <f t="shared" si="3"/>
        <v>0</v>
      </c>
      <c r="Y11" s="123">
        <f t="shared" si="4"/>
        <v>0</v>
      </c>
      <c r="Z11" s="123">
        <f t="shared" si="5"/>
        <v>48.142857142857146</v>
      </c>
      <c r="AA11" s="91" t="s">
        <v>790</v>
      </c>
      <c r="AB11" s="91" t="s">
        <v>792</v>
      </c>
      <c r="AC11" s="131" t="s">
        <v>764</v>
      </c>
      <c r="AD11" s="60"/>
      <c r="AE11" s="95"/>
      <c r="AF11" s="98"/>
      <c r="AG11" s="98"/>
      <c r="AH11" s="95"/>
      <c r="AI11" s="98"/>
      <c r="AJ11" s="96"/>
      <c r="AK11" s="135"/>
      <c r="AL11" s="134">
        <v>0</v>
      </c>
      <c r="AM11" s="99">
        <v>0</v>
      </c>
      <c r="AN11" s="133">
        <v>0</v>
      </c>
      <c r="AO11" s="96" t="s">
        <v>800</v>
      </c>
      <c r="AP11" s="96" t="s">
        <v>543</v>
      </c>
      <c r="AQ11" s="128">
        <v>5</v>
      </c>
      <c r="AR11" s="128">
        <v>1</v>
      </c>
    </row>
    <row r="12" spans="1:61" s="130" customFormat="1" ht="92.25" customHeight="1" thickBot="1">
      <c r="A12" s="155">
        <v>4</v>
      </c>
      <c r="B12" s="125" t="s">
        <v>5</v>
      </c>
      <c r="C12" s="125" t="s">
        <v>177</v>
      </c>
      <c r="D12" s="125" t="s">
        <v>157</v>
      </c>
      <c r="E12" s="125" t="s">
        <v>806</v>
      </c>
      <c r="F12" s="125">
        <v>53</v>
      </c>
      <c r="G12" s="125" t="s">
        <v>169</v>
      </c>
      <c r="H12" s="125" t="s">
        <v>176</v>
      </c>
      <c r="I12" s="125" t="s">
        <v>183</v>
      </c>
      <c r="J12" s="125" t="s">
        <v>370</v>
      </c>
      <c r="K12" s="93" t="s">
        <v>380</v>
      </c>
      <c r="L12" s="93" t="s">
        <v>379</v>
      </c>
      <c r="M12" s="74">
        <v>1</v>
      </c>
      <c r="N12" s="93" t="s">
        <v>378</v>
      </c>
      <c r="O12" s="93"/>
      <c r="P12" s="93" t="s">
        <v>377</v>
      </c>
      <c r="Q12" s="93" t="s">
        <v>376</v>
      </c>
      <c r="R12" s="74">
        <v>1</v>
      </c>
      <c r="S12" s="104">
        <v>42975</v>
      </c>
      <c r="T12" s="104">
        <v>43337</v>
      </c>
      <c r="U12" s="122">
        <f t="shared" si="0"/>
        <v>51.714285714285715</v>
      </c>
      <c r="V12" s="123">
        <f t="shared" si="1"/>
        <v>0</v>
      </c>
      <c r="W12" s="123">
        <f t="shared" si="2"/>
        <v>0</v>
      </c>
      <c r="X12" s="124">
        <f t="shared" si="3"/>
        <v>0</v>
      </c>
      <c r="Y12" s="123">
        <f t="shared" si="4"/>
        <v>0</v>
      </c>
      <c r="Z12" s="123">
        <f t="shared" si="5"/>
        <v>51.714285714285715</v>
      </c>
      <c r="AA12" s="91" t="s">
        <v>790</v>
      </c>
      <c r="AB12" s="91" t="s">
        <v>792</v>
      </c>
      <c r="AC12" s="131" t="s">
        <v>764</v>
      </c>
      <c r="AD12" s="60"/>
      <c r="AE12" s="136"/>
      <c r="AF12" s="98"/>
      <c r="AG12" s="98"/>
      <c r="AH12" s="94"/>
      <c r="AI12" s="98"/>
      <c r="AJ12" s="137"/>
      <c r="AK12" s="135"/>
      <c r="AL12" s="134">
        <v>0</v>
      </c>
      <c r="AM12" s="99">
        <v>0</v>
      </c>
      <c r="AN12" s="133">
        <v>0</v>
      </c>
      <c r="AO12" s="96" t="s">
        <v>800</v>
      </c>
      <c r="AP12" s="96" t="s">
        <v>543</v>
      </c>
      <c r="AQ12" s="128">
        <v>5</v>
      </c>
      <c r="AR12" s="128">
        <v>1</v>
      </c>
    </row>
    <row r="13" spans="1:61" s="130" customFormat="1" ht="92.25" customHeight="1" thickBot="1">
      <c r="A13" s="155">
        <v>5</v>
      </c>
      <c r="B13" s="125" t="s">
        <v>6</v>
      </c>
      <c r="C13" s="125" t="s">
        <v>177</v>
      </c>
      <c r="D13" s="125" t="s">
        <v>157</v>
      </c>
      <c r="E13" s="125" t="s">
        <v>806</v>
      </c>
      <c r="F13" s="125">
        <v>53</v>
      </c>
      <c r="G13" s="125" t="s">
        <v>169</v>
      </c>
      <c r="H13" s="125" t="s">
        <v>176</v>
      </c>
      <c r="I13" s="125" t="s">
        <v>183</v>
      </c>
      <c r="J13" s="125" t="s">
        <v>155</v>
      </c>
      <c r="K13" s="93" t="s">
        <v>355</v>
      </c>
      <c r="L13" s="93" t="s">
        <v>354</v>
      </c>
      <c r="M13" s="74">
        <v>1</v>
      </c>
      <c r="N13" s="93" t="s">
        <v>353</v>
      </c>
      <c r="O13" s="93"/>
      <c r="P13" s="93" t="s">
        <v>352</v>
      </c>
      <c r="Q13" s="93" t="s">
        <v>351</v>
      </c>
      <c r="R13" s="74">
        <v>99</v>
      </c>
      <c r="S13" s="104">
        <v>42975</v>
      </c>
      <c r="T13" s="104">
        <v>43337</v>
      </c>
      <c r="U13" s="122">
        <f t="shared" si="0"/>
        <v>51.714285714285715</v>
      </c>
      <c r="V13" s="123">
        <f t="shared" si="1"/>
        <v>0</v>
      </c>
      <c r="W13" s="123">
        <f t="shared" si="2"/>
        <v>0</v>
      </c>
      <c r="X13" s="124">
        <f t="shared" si="3"/>
        <v>0</v>
      </c>
      <c r="Y13" s="123">
        <f t="shared" si="4"/>
        <v>0</v>
      </c>
      <c r="Z13" s="123">
        <f t="shared" si="5"/>
        <v>51.714285714285715</v>
      </c>
      <c r="AA13" s="91" t="s">
        <v>790</v>
      </c>
      <c r="AB13" s="91" t="s">
        <v>792</v>
      </c>
      <c r="AC13" s="60" t="s">
        <v>350</v>
      </c>
      <c r="AD13" s="60"/>
      <c r="AE13" s="138"/>
      <c r="AF13" s="98"/>
      <c r="AG13" s="98"/>
      <c r="AH13" s="92"/>
      <c r="AI13" s="98"/>
      <c r="AJ13" s="139"/>
      <c r="AK13" s="135"/>
      <c r="AL13" s="134">
        <v>0</v>
      </c>
      <c r="AM13" s="99">
        <v>0</v>
      </c>
      <c r="AN13" s="133">
        <v>0</v>
      </c>
      <c r="AO13" s="96" t="s">
        <v>800</v>
      </c>
      <c r="AP13" s="96" t="s">
        <v>543</v>
      </c>
      <c r="AQ13" s="128">
        <v>5</v>
      </c>
      <c r="AR13" s="128">
        <v>1</v>
      </c>
    </row>
    <row r="14" spans="1:61" s="130" customFormat="1" ht="92.25" customHeight="1" thickBot="1">
      <c r="A14" s="155">
        <v>6</v>
      </c>
      <c r="B14" s="125" t="s">
        <v>36</v>
      </c>
      <c r="C14" s="125" t="s">
        <v>177</v>
      </c>
      <c r="D14" s="125" t="s">
        <v>157</v>
      </c>
      <c r="E14" s="125" t="s">
        <v>806</v>
      </c>
      <c r="F14" s="125">
        <v>53</v>
      </c>
      <c r="G14" s="125" t="s">
        <v>169</v>
      </c>
      <c r="H14" s="125" t="s">
        <v>176</v>
      </c>
      <c r="I14" s="125" t="s">
        <v>183</v>
      </c>
      <c r="J14" s="125" t="s">
        <v>337</v>
      </c>
      <c r="K14" s="93" t="s">
        <v>336</v>
      </c>
      <c r="L14" s="93" t="s">
        <v>335</v>
      </c>
      <c r="M14" s="74">
        <v>1</v>
      </c>
      <c r="N14" s="93" t="s">
        <v>334</v>
      </c>
      <c r="O14" s="93"/>
      <c r="P14" s="93" t="s">
        <v>333</v>
      </c>
      <c r="Q14" s="93" t="s">
        <v>332</v>
      </c>
      <c r="R14" s="74">
        <v>1</v>
      </c>
      <c r="S14" s="104">
        <v>42975</v>
      </c>
      <c r="T14" s="104">
        <v>43337</v>
      </c>
      <c r="U14" s="122">
        <f t="shared" si="0"/>
        <v>51.714285714285715</v>
      </c>
      <c r="V14" s="123">
        <f t="shared" si="1"/>
        <v>0</v>
      </c>
      <c r="W14" s="123">
        <f t="shared" si="2"/>
        <v>0</v>
      </c>
      <c r="X14" s="124">
        <f t="shared" si="3"/>
        <v>0</v>
      </c>
      <c r="Y14" s="123">
        <f t="shared" si="4"/>
        <v>0</v>
      </c>
      <c r="Z14" s="123">
        <f t="shared" si="5"/>
        <v>51.714285714285715</v>
      </c>
      <c r="AA14" s="91" t="s">
        <v>790</v>
      </c>
      <c r="AB14" s="91" t="s">
        <v>792</v>
      </c>
      <c r="AC14" s="131" t="s">
        <v>764</v>
      </c>
      <c r="AD14" s="60"/>
      <c r="AE14" s="138"/>
      <c r="AF14" s="98"/>
      <c r="AG14" s="98"/>
      <c r="AH14" s="140"/>
      <c r="AI14" s="98"/>
      <c r="AJ14" s="98"/>
      <c r="AK14" s="99"/>
      <c r="AL14" s="134">
        <v>0</v>
      </c>
      <c r="AM14" s="99">
        <v>0</v>
      </c>
      <c r="AN14" s="133">
        <v>0</v>
      </c>
      <c r="AO14" s="96" t="s">
        <v>800</v>
      </c>
      <c r="AP14" s="96" t="s">
        <v>543</v>
      </c>
      <c r="AQ14" s="128">
        <v>5</v>
      </c>
      <c r="AR14" s="128">
        <v>1</v>
      </c>
    </row>
    <row r="15" spans="1:61" s="130" customFormat="1" ht="92.25" customHeight="1" thickBot="1">
      <c r="A15" s="155">
        <v>7</v>
      </c>
      <c r="B15" s="125" t="s">
        <v>37</v>
      </c>
      <c r="C15" s="125" t="s">
        <v>418</v>
      </c>
      <c r="D15" s="125" t="s">
        <v>157</v>
      </c>
      <c r="E15" s="125" t="s">
        <v>806</v>
      </c>
      <c r="F15" s="125">
        <v>48</v>
      </c>
      <c r="G15" s="125" t="s">
        <v>417</v>
      </c>
      <c r="H15" s="125" t="s">
        <v>168</v>
      </c>
      <c r="I15" s="125" t="s">
        <v>538</v>
      </c>
      <c r="J15" s="125" t="s">
        <v>537</v>
      </c>
      <c r="K15" s="93" t="s">
        <v>536</v>
      </c>
      <c r="L15" s="93" t="s">
        <v>535</v>
      </c>
      <c r="M15" s="74">
        <v>1</v>
      </c>
      <c r="N15" s="93" t="s">
        <v>540</v>
      </c>
      <c r="O15" s="93"/>
      <c r="P15" s="93" t="s">
        <v>197</v>
      </c>
      <c r="Q15" s="93" t="s">
        <v>255</v>
      </c>
      <c r="R15" s="123">
        <v>1</v>
      </c>
      <c r="S15" s="104">
        <v>42879</v>
      </c>
      <c r="T15" s="104">
        <v>43190</v>
      </c>
      <c r="U15" s="122">
        <f t="shared" si="0"/>
        <v>44.428571428571431</v>
      </c>
      <c r="V15" s="123">
        <f t="shared" si="1"/>
        <v>50</v>
      </c>
      <c r="W15" s="123">
        <f t="shared" si="2"/>
        <v>1</v>
      </c>
      <c r="X15" s="124">
        <f t="shared" si="3"/>
        <v>44.428571428571431</v>
      </c>
      <c r="Y15" s="123">
        <f t="shared" si="4"/>
        <v>44.428571428571431</v>
      </c>
      <c r="Z15" s="123">
        <f t="shared" si="5"/>
        <v>44.428571428571431</v>
      </c>
      <c r="AA15" s="91" t="s">
        <v>790</v>
      </c>
      <c r="AB15" s="91" t="s">
        <v>792</v>
      </c>
      <c r="AC15" s="131" t="s">
        <v>758</v>
      </c>
      <c r="AD15" s="60"/>
      <c r="AE15" s="141"/>
      <c r="AF15" s="142"/>
      <c r="AG15" s="142"/>
      <c r="AH15" s="142"/>
      <c r="AI15" s="142"/>
      <c r="AJ15" s="142"/>
      <c r="AK15" s="99"/>
      <c r="AL15" s="134">
        <v>50</v>
      </c>
      <c r="AM15" s="99" t="s">
        <v>544</v>
      </c>
      <c r="AN15" s="133">
        <v>50</v>
      </c>
      <c r="AO15" s="96" t="s">
        <v>149</v>
      </c>
      <c r="AP15" s="96" t="s">
        <v>543</v>
      </c>
      <c r="AQ15" s="128">
        <v>5</v>
      </c>
      <c r="AR15" s="128">
        <v>1</v>
      </c>
    </row>
    <row r="16" spans="1:61" s="130" customFormat="1" ht="92.25" customHeight="1" thickBot="1">
      <c r="A16" s="155">
        <v>8</v>
      </c>
      <c r="B16" s="125" t="s">
        <v>38</v>
      </c>
      <c r="C16" s="125" t="s">
        <v>418</v>
      </c>
      <c r="D16" s="125" t="s">
        <v>157</v>
      </c>
      <c r="E16" s="125" t="s">
        <v>806</v>
      </c>
      <c r="F16" s="125">
        <v>48</v>
      </c>
      <c r="G16" s="125" t="s">
        <v>417</v>
      </c>
      <c r="H16" s="125" t="s">
        <v>168</v>
      </c>
      <c r="I16" s="125" t="s">
        <v>538</v>
      </c>
      <c r="J16" s="125" t="s">
        <v>537</v>
      </c>
      <c r="K16" s="93" t="s">
        <v>536</v>
      </c>
      <c r="L16" s="93" t="s">
        <v>535</v>
      </c>
      <c r="M16" s="74">
        <v>2</v>
      </c>
      <c r="N16" s="93" t="s">
        <v>539</v>
      </c>
      <c r="O16" s="93"/>
      <c r="P16" s="93" t="s">
        <v>197</v>
      </c>
      <c r="Q16" s="93" t="s">
        <v>255</v>
      </c>
      <c r="R16" s="74">
        <v>1</v>
      </c>
      <c r="S16" s="104">
        <v>42879</v>
      </c>
      <c r="T16" s="104">
        <v>43190</v>
      </c>
      <c r="U16" s="122">
        <f t="shared" si="0"/>
        <v>44.428571428571431</v>
      </c>
      <c r="V16" s="123">
        <f t="shared" si="1"/>
        <v>50</v>
      </c>
      <c r="W16" s="123">
        <f t="shared" si="2"/>
        <v>1</v>
      </c>
      <c r="X16" s="124">
        <f t="shared" si="3"/>
        <v>44.428571428571431</v>
      </c>
      <c r="Y16" s="123">
        <f t="shared" si="4"/>
        <v>44.428571428571431</v>
      </c>
      <c r="Z16" s="123">
        <f t="shared" si="5"/>
        <v>44.428571428571431</v>
      </c>
      <c r="AA16" s="91" t="s">
        <v>790</v>
      </c>
      <c r="AB16" s="91" t="s">
        <v>792</v>
      </c>
      <c r="AC16" s="131" t="s">
        <v>758</v>
      </c>
      <c r="AD16" s="60"/>
      <c r="AE16" s="141"/>
      <c r="AF16" s="142"/>
      <c r="AG16" s="142"/>
      <c r="AH16" s="142"/>
      <c r="AI16" s="142"/>
      <c r="AJ16" s="142"/>
      <c r="AK16" s="99"/>
      <c r="AL16" s="134">
        <v>50</v>
      </c>
      <c r="AM16" s="143" t="s">
        <v>545</v>
      </c>
      <c r="AN16" s="133">
        <v>0</v>
      </c>
      <c r="AO16" s="96" t="s">
        <v>149</v>
      </c>
      <c r="AP16" s="96" t="s">
        <v>543</v>
      </c>
      <c r="AQ16" s="128">
        <v>5</v>
      </c>
      <c r="AR16" s="128">
        <v>1</v>
      </c>
    </row>
    <row r="17" spans="1:44" s="130" customFormat="1" ht="92.25" customHeight="1" thickBot="1">
      <c r="A17" s="155">
        <v>9</v>
      </c>
      <c r="B17" s="125" t="s">
        <v>39</v>
      </c>
      <c r="C17" s="125" t="s">
        <v>418</v>
      </c>
      <c r="D17" s="125" t="s">
        <v>157</v>
      </c>
      <c r="E17" s="125" t="s">
        <v>806</v>
      </c>
      <c r="F17" s="125">
        <v>48</v>
      </c>
      <c r="G17" s="125" t="s">
        <v>417</v>
      </c>
      <c r="H17" s="125" t="s">
        <v>168</v>
      </c>
      <c r="I17" s="125" t="s">
        <v>193</v>
      </c>
      <c r="J17" s="125" t="s">
        <v>531</v>
      </c>
      <c r="K17" s="93" t="s">
        <v>530</v>
      </c>
      <c r="L17" s="93" t="s">
        <v>529</v>
      </c>
      <c r="M17" s="74">
        <v>1</v>
      </c>
      <c r="N17" s="93" t="s">
        <v>528</v>
      </c>
      <c r="O17" s="93"/>
      <c r="P17" s="93" t="s">
        <v>527</v>
      </c>
      <c r="Q17" s="93" t="s">
        <v>526</v>
      </c>
      <c r="R17" s="74">
        <v>1</v>
      </c>
      <c r="S17" s="104">
        <v>42879</v>
      </c>
      <c r="T17" s="104">
        <v>43100</v>
      </c>
      <c r="U17" s="122">
        <f t="shared" si="0"/>
        <v>31.571428571428573</v>
      </c>
      <c r="V17" s="123">
        <f t="shared" si="1"/>
        <v>100</v>
      </c>
      <c r="W17" s="123">
        <f t="shared" si="2"/>
        <v>1</v>
      </c>
      <c r="X17" s="124">
        <f t="shared" si="3"/>
        <v>31.571428571428573</v>
      </c>
      <c r="Y17" s="123">
        <f t="shared" si="4"/>
        <v>31.571428571428573</v>
      </c>
      <c r="Z17" s="123">
        <f t="shared" si="5"/>
        <v>31.571428571428573</v>
      </c>
      <c r="AA17" s="91" t="s">
        <v>790</v>
      </c>
      <c r="AB17" s="91" t="s">
        <v>793</v>
      </c>
      <c r="AC17" s="144" t="s">
        <v>755</v>
      </c>
      <c r="AD17" s="60"/>
      <c r="AE17" s="145"/>
      <c r="AF17" s="142"/>
      <c r="AG17" s="142"/>
      <c r="AH17" s="146"/>
      <c r="AI17" s="142"/>
      <c r="AJ17" s="147"/>
      <c r="AK17" s="99"/>
      <c r="AL17" s="134">
        <v>100</v>
      </c>
      <c r="AM17" s="127" t="s">
        <v>525</v>
      </c>
      <c r="AN17" s="133">
        <v>100</v>
      </c>
      <c r="AO17" s="96" t="s">
        <v>149</v>
      </c>
      <c r="AP17" s="96" t="s">
        <v>149</v>
      </c>
      <c r="AQ17" s="128">
        <v>5</v>
      </c>
      <c r="AR17" s="128">
        <v>1</v>
      </c>
    </row>
    <row r="18" spans="1:44" s="130" customFormat="1" ht="92.25" customHeight="1" thickBot="1">
      <c r="A18" s="155">
        <v>10</v>
      </c>
      <c r="B18" s="125" t="s">
        <v>40</v>
      </c>
      <c r="C18" s="125" t="s">
        <v>418</v>
      </c>
      <c r="D18" s="125" t="s">
        <v>157</v>
      </c>
      <c r="E18" s="125" t="s">
        <v>806</v>
      </c>
      <c r="F18" s="125">
        <v>48</v>
      </c>
      <c r="G18" s="125" t="s">
        <v>417</v>
      </c>
      <c r="H18" s="125" t="s">
        <v>168</v>
      </c>
      <c r="I18" s="125" t="s">
        <v>193</v>
      </c>
      <c r="J18" s="125" t="s">
        <v>524</v>
      </c>
      <c r="K18" s="93" t="s">
        <v>523</v>
      </c>
      <c r="L18" s="93" t="s">
        <v>522</v>
      </c>
      <c r="M18" s="74">
        <v>1</v>
      </c>
      <c r="N18" s="93" t="s">
        <v>521</v>
      </c>
      <c r="O18" s="93"/>
      <c r="P18" s="93" t="s">
        <v>520</v>
      </c>
      <c r="Q18" s="93" t="s">
        <v>520</v>
      </c>
      <c r="R18" s="74">
        <v>1</v>
      </c>
      <c r="S18" s="104">
        <v>42879</v>
      </c>
      <c r="T18" s="104">
        <v>43100</v>
      </c>
      <c r="U18" s="122">
        <f t="shared" si="0"/>
        <v>31.571428571428573</v>
      </c>
      <c r="V18" s="123">
        <f t="shared" si="1"/>
        <v>100</v>
      </c>
      <c r="W18" s="123">
        <f t="shared" si="2"/>
        <v>1</v>
      </c>
      <c r="X18" s="124">
        <f t="shared" si="3"/>
        <v>31.571428571428573</v>
      </c>
      <c r="Y18" s="123">
        <f t="shared" si="4"/>
        <v>31.571428571428573</v>
      </c>
      <c r="Z18" s="123">
        <f t="shared" si="5"/>
        <v>31.571428571428573</v>
      </c>
      <c r="AA18" s="91" t="s">
        <v>790</v>
      </c>
      <c r="AB18" s="91" t="s">
        <v>793</v>
      </c>
      <c r="AC18" s="144" t="s">
        <v>755</v>
      </c>
      <c r="AD18" s="60"/>
      <c r="AE18" s="145"/>
      <c r="AF18" s="142"/>
      <c r="AG18" s="142"/>
      <c r="AH18" s="142"/>
      <c r="AI18" s="142"/>
      <c r="AJ18" s="142"/>
      <c r="AK18" s="99"/>
      <c r="AL18" s="134">
        <v>100</v>
      </c>
      <c r="AM18" s="127" t="s">
        <v>519</v>
      </c>
      <c r="AN18" s="133">
        <v>100</v>
      </c>
      <c r="AO18" s="96" t="s">
        <v>149</v>
      </c>
      <c r="AP18" s="96" t="s">
        <v>149</v>
      </c>
      <c r="AQ18" s="128">
        <v>5</v>
      </c>
      <c r="AR18" s="128">
        <v>1</v>
      </c>
    </row>
    <row r="19" spans="1:44" s="130" customFormat="1" ht="92.25" customHeight="1" thickBot="1">
      <c r="A19" s="155">
        <v>11</v>
      </c>
      <c r="B19" s="125" t="s">
        <v>41</v>
      </c>
      <c r="C19" s="125" t="s">
        <v>418</v>
      </c>
      <c r="D19" s="125" t="s">
        <v>157</v>
      </c>
      <c r="E19" s="125" t="s">
        <v>806</v>
      </c>
      <c r="F19" s="125">
        <v>48</v>
      </c>
      <c r="G19" s="125" t="s">
        <v>417</v>
      </c>
      <c r="H19" s="125" t="s">
        <v>168</v>
      </c>
      <c r="I19" s="125" t="s">
        <v>193</v>
      </c>
      <c r="J19" s="125" t="s">
        <v>518</v>
      </c>
      <c r="K19" s="93" t="s">
        <v>517</v>
      </c>
      <c r="L19" s="93" t="s">
        <v>516</v>
      </c>
      <c r="M19" s="74">
        <v>1</v>
      </c>
      <c r="N19" s="93" t="s">
        <v>515</v>
      </c>
      <c r="O19" s="93"/>
      <c r="P19" s="93" t="s">
        <v>514</v>
      </c>
      <c r="Q19" s="93" t="s">
        <v>514</v>
      </c>
      <c r="R19" s="74">
        <v>1</v>
      </c>
      <c r="S19" s="104">
        <v>42879</v>
      </c>
      <c r="T19" s="104">
        <v>43008</v>
      </c>
      <c r="U19" s="122">
        <f t="shared" si="0"/>
        <v>18.428571428571427</v>
      </c>
      <c r="V19" s="123">
        <f t="shared" si="1"/>
        <v>100</v>
      </c>
      <c r="W19" s="123">
        <f t="shared" si="2"/>
        <v>1</v>
      </c>
      <c r="X19" s="124">
        <f t="shared" si="3"/>
        <v>18.428571428571427</v>
      </c>
      <c r="Y19" s="123">
        <f t="shared" si="4"/>
        <v>18.428571428571427</v>
      </c>
      <c r="Z19" s="123">
        <f t="shared" si="5"/>
        <v>18.428571428571427</v>
      </c>
      <c r="AA19" s="91" t="s">
        <v>790</v>
      </c>
      <c r="AB19" s="91" t="s">
        <v>793</v>
      </c>
      <c r="AC19" s="144" t="s">
        <v>755</v>
      </c>
      <c r="AD19" s="60"/>
      <c r="AE19" s="145"/>
      <c r="AF19" s="142"/>
      <c r="AG19" s="142"/>
      <c r="AH19" s="142"/>
      <c r="AI19" s="142"/>
      <c r="AJ19" s="142"/>
      <c r="AK19" s="99"/>
      <c r="AL19" s="134">
        <v>100</v>
      </c>
      <c r="AM19" s="127" t="s">
        <v>513</v>
      </c>
      <c r="AN19" s="133">
        <v>100</v>
      </c>
      <c r="AO19" s="96" t="s">
        <v>149</v>
      </c>
      <c r="AP19" s="96" t="s">
        <v>149</v>
      </c>
      <c r="AQ19" s="128">
        <v>5</v>
      </c>
      <c r="AR19" s="128">
        <v>1</v>
      </c>
    </row>
    <row r="20" spans="1:44" s="130" customFormat="1" ht="92.25" customHeight="1" thickBot="1">
      <c r="A20" s="155">
        <v>12</v>
      </c>
      <c r="B20" s="125" t="s">
        <v>42</v>
      </c>
      <c r="C20" s="125" t="s">
        <v>499</v>
      </c>
      <c r="D20" s="125" t="s">
        <v>157</v>
      </c>
      <c r="E20" s="125" t="s">
        <v>834</v>
      </c>
      <c r="F20" s="125">
        <v>802</v>
      </c>
      <c r="G20" s="125" t="s">
        <v>506</v>
      </c>
      <c r="H20" s="125" t="s">
        <v>156</v>
      </c>
      <c r="I20" s="125" t="s">
        <v>156</v>
      </c>
      <c r="J20" s="125" t="s">
        <v>505</v>
      </c>
      <c r="K20" s="93" t="s">
        <v>504</v>
      </c>
      <c r="L20" s="93" t="s">
        <v>503</v>
      </c>
      <c r="M20" s="74">
        <v>1</v>
      </c>
      <c r="N20" s="93" t="s">
        <v>502</v>
      </c>
      <c r="O20" s="93"/>
      <c r="P20" s="93" t="s">
        <v>501</v>
      </c>
      <c r="Q20" s="93" t="s">
        <v>500</v>
      </c>
      <c r="R20" s="74">
        <v>100</v>
      </c>
      <c r="S20" s="104">
        <v>42005</v>
      </c>
      <c r="T20" s="104">
        <v>42367</v>
      </c>
      <c r="U20" s="122">
        <f t="shared" si="0"/>
        <v>51.714285714285715</v>
      </c>
      <c r="V20" s="123">
        <f t="shared" si="1"/>
        <v>100</v>
      </c>
      <c r="W20" s="123">
        <f t="shared" si="2"/>
        <v>1</v>
      </c>
      <c r="X20" s="124">
        <f t="shared" si="3"/>
        <v>51.714285714285715</v>
      </c>
      <c r="Y20" s="123">
        <f t="shared" si="4"/>
        <v>51.714285714285715</v>
      </c>
      <c r="Z20" s="123">
        <f t="shared" si="5"/>
        <v>51.714285714285715</v>
      </c>
      <c r="AA20" s="91" t="s">
        <v>790</v>
      </c>
      <c r="AB20" s="91" t="s">
        <v>792</v>
      </c>
      <c r="AC20" s="144" t="s">
        <v>766</v>
      </c>
      <c r="AD20" s="60"/>
      <c r="AE20" s="141"/>
      <c r="AF20" s="142"/>
      <c r="AG20" s="142"/>
      <c r="AH20" s="142"/>
      <c r="AI20" s="142"/>
      <c r="AJ20" s="142"/>
      <c r="AK20" s="99"/>
      <c r="AL20" s="134">
        <v>100</v>
      </c>
      <c r="AM20" s="127" t="s">
        <v>498</v>
      </c>
      <c r="AN20" s="133">
        <v>100</v>
      </c>
      <c r="AO20" s="96" t="s">
        <v>149</v>
      </c>
      <c r="AP20" s="96" t="s">
        <v>149</v>
      </c>
      <c r="AQ20" s="128">
        <v>5</v>
      </c>
      <c r="AR20" s="128">
        <v>1</v>
      </c>
    </row>
    <row r="21" spans="1:44" s="130" customFormat="1" ht="92.25" customHeight="1" thickBot="1">
      <c r="A21" s="155">
        <v>13</v>
      </c>
      <c r="B21" s="125" t="s">
        <v>43</v>
      </c>
      <c r="C21" s="125" t="s">
        <v>418</v>
      </c>
      <c r="D21" s="125" t="s">
        <v>157</v>
      </c>
      <c r="E21" s="125" t="s">
        <v>806</v>
      </c>
      <c r="F21" s="125">
        <v>48</v>
      </c>
      <c r="G21" s="125" t="s">
        <v>417</v>
      </c>
      <c r="H21" s="126" t="s">
        <v>471</v>
      </c>
      <c r="I21" s="126" t="s">
        <v>470</v>
      </c>
      <c r="J21" s="125" t="s">
        <v>485</v>
      </c>
      <c r="K21" s="93" t="s">
        <v>484</v>
      </c>
      <c r="L21" s="93" t="s">
        <v>483</v>
      </c>
      <c r="M21" s="74">
        <v>2</v>
      </c>
      <c r="N21" s="93" t="s">
        <v>482</v>
      </c>
      <c r="O21" s="93"/>
      <c r="P21" s="93" t="s">
        <v>481</v>
      </c>
      <c r="Q21" s="93" t="s">
        <v>480</v>
      </c>
      <c r="R21" s="74">
        <v>1</v>
      </c>
      <c r="S21" s="104">
        <v>42879</v>
      </c>
      <c r="T21" s="104">
        <v>43190</v>
      </c>
      <c r="U21" s="122">
        <f t="shared" si="0"/>
        <v>44.428571428571431</v>
      </c>
      <c r="V21" s="123">
        <f t="shared" si="1"/>
        <v>50</v>
      </c>
      <c r="W21" s="123">
        <f t="shared" si="2"/>
        <v>1</v>
      </c>
      <c r="X21" s="124">
        <f t="shared" si="3"/>
        <v>44.428571428571431</v>
      </c>
      <c r="Y21" s="123">
        <f t="shared" si="4"/>
        <v>44.428571428571431</v>
      </c>
      <c r="Z21" s="123">
        <f t="shared" si="5"/>
        <v>44.428571428571431</v>
      </c>
      <c r="AA21" s="91" t="s">
        <v>790</v>
      </c>
      <c r="AB21" s="91" t="s">
        <v>793</v>
      </c>
      <c r="AC21" s="131" t="s">
        <v>753</v>
      </c>
      <c r="AD21" s="60"/>
      <c r="AE21" s="138"/>
      <c r="AF21" s="98"/>
      <c r="AG21" s="98"/>
      <c r="AH21" s="138"/>
      <c r="AI21" s="98"/>
      <c r="AJ21" s="98"/>
      <c r="AK21" s="99"/>
      <c r="AL21" s="134">
        <v>50</v>
      </c>
      <c r="AM21" s="99" t="s">
        <v>478</v>
      </c>
      <c r="AN21" s="133">
        <v>0</v>
      </c>
      <c r="AO21" s="96" t="s">
        <v>149</v>
      </c>
      <c r="AP21" s="96" t="s">
        <v>543</v>
      </c>
      <c r="AQ21" s="128">
        <v>5</v>
      </c>
      <c r="AR21" s="128">
        <v>1</v>
      </c>
    </row>
    <row r="22" spans="1:44" s="130" customFormat="1" ht="92.25" customHeight="1" thickBot="1">
      <c r="A22" s="155">
        <v>14</v>
      </c>
      <c r="B22" s="125" t="s">
        <v>44</v>
      </c>
      <c r="C22" s="125" t="s">
        <v>418</v>
      </c>
      <c r="D22" s="125" t="s">
        <v>157</v>
      </c>
      <c r="E22" s="125" t="s">
        <v>806</v>
      </c>
      <c r="F22" s="125">
        <v>48</v>
      </c>
      <c r="G22" s="125" t="s">
        <v>417</v>
      </c>
      <c r="H22" s="125" t="s">
        <v>471</v>
      </c>
      <c r="I22" s="125" t="s">
        <v>470</v>
      </c>
      <c r="J22" s="125" t="s">
        <v>469</v>
      </c>
      <c r="K22" s="93" t="s">
        <v>468</v>
      </c>
      <c r="L22" s="93" t="s">
        <v>467</v>
      </c>
      <c r="M22" s="74">
        <v>2</v>
      </c>
      <c r="N22" s="93" t="s">
        <v>466</v>
      </c>
      <c r="O22" s="93"/>
      <c r="P22" s="93" t="s">
        <v>465</v>
      </c>
      <c r="Q22" s="93" t="s">
        <v>465</v>
      </c>
      <c r="R22" s="74">
        <v>1</v>
      </c>
      <c r="S22" s="104">
        <v>42879</v>
      </c>
      <c r="T22" s="104">
        <v>43100</v>
      </c>
      <c r="U22" s="122">
        <f t="shared" si="0"/>
        <v>31.571428571428573</v>
      </c>
      <c r="V22" s="123">
        <f t="shared" si="1"/>
        <v>100</v>
      </c>
      <c r="W22" s="123">
        <f t="shared" si="2"/>
        <v>1</v>
      </c>
      <c r="X22" s="124">
        <f t="shared" si="3"/>
        <v>31.571428571428573</v>
      </c>
      <c r="Y22" s="123">
        <f t="shared" si="4"/>
        <v>31.571428571428573</v>
      </c>
      <c r="Z22" s="123">
        <f t="shared" si="5"/>
        <v>31.571428571428573</v>
      </c>
      <c r="AA22" s="91" t="s">
        <v>790</v>
      </c>
      <c r="AB22" s="91" t="s">
        <v>792</v>
      </c>
      <c r="AC22" s="60" t="s">
        <v>464</v>
      </c>
      <c r="AD22" s="60"/>
      <c r="AE22" s="98"/>
      <c r="AF22" s="98"/>
      <c r="AG22" s="98"/>
      <c r="AH22" s="74"/>
      <c r="AI22" s="98"/>
      <c r="AJ22" s="98"/>
      <c r="AK22" s="99"/>
      <c r="AL22" s="134">
        <v>100</v>
      </c>
      <c r="AM22" s="127" t="s">
        <v>818</v>
      </c>
      <c r="AN22" s="133">
        <v>100</v>
      </c>
      <c r="AO22" s="96" t="s">
        <v>149</v>
      </c>
      <c r="AP22" s="96" t="s">
        <v>149</v>
      </c>
      <c r="AQ22" s="128">
        <v>5</v>
      </c>
      <c r="AR22" s="128">
        <v>1</v>
      </c>
    </row>
    <row r="23" spans="1:44" s="130" customFormat="1" ht="92.25" customHeight="1" thickBot="1">
      <c r="A23" s="155">
        <v>15</v>
      </c>
      <c r="B23" s="125" t="s">
        <v>45</v>
      </c>
      <c r="C23" s="125" t="s">
        <v>418</v>
      </c>
      <c r="D23" s="125" t="s">
        <v>157</v>
      </c>
      <c r="E23" s="125" t="s">
        <v>806</v>
      </c>
      <c r="F23" s="125">
        <v>48</v>
      </c>
      <c r="G23" s="125" t="s">
        <v>417</v>
      </c>
      <c r="H23" s="125" t="s">
        <v>168</v>
      </c>
      <c r="I23" s="125" t="s">
        <v>167</v>
      </c>
      <c r="J23" s="125" t="s">
        <v>424</v>
      </c>
      <c r="K23" s="93" t="s">
        <v>423</v>
      </c>
      <c r="L23" s="93" t="s">
        <v>422</v>
      </c>
      <c r="M23" s="74">
        <v>1</v>
      </c>
      <c r="N23" s="93" t="s">
        <v>421</v>
      </c>
      <c r="O23" s="93"/>
      <c r="P23" s="93" t="s">
        <v>420</v>
      </c>
      <c r="Q23" s="93" t="s">
        <v>420</v>
      </c>
      <c r="R23" s="74">
        <v>1</v>
      </c>
      <c r="S23" s="104">
        <v>42879</v>
      </c>
      <c r="T23" s="104">
        <v>43100</v>
      </c>
      <c r="U23" s="122">
        <f t="shared" si="0"/>
        <v>31.571428571428573</v>
      </c>
      <c r="V23" s="123">
        <f t="shared" si="1"/>
        <v>70</v>
      </c>
      <c r="W23" s="123">
        <f t="shared" si="2"/>
        <v>1</v>
      </c>
      <c r="X23" s="124">
        <f t="shared" si="3"/>
        <v>31.571428571428573</v>
      </c>
      <c r="Y23" s="123">
        <f t="shared" si="4"/>
        <v>31.571428571428573</v>
      </c>
      <c r="Z23" s="123">
        <f t="shared" si="5"/>
        <v>31.571428571428573</v>
      </c>
      <c r="AA23" s="91" t="s">
        <v>790</v>
      </c>
      <c r="AB23" s="91" t="s">
        <v>792</v>
      </c>
      <c r="AC23" s="131" t="s">
        <v>765</v>
      </c>
      <c r="AD23" s="60"/>
      <c r="AE23" s="60"/>
      <c r="AF23" s="98"/>
      <c r="AG23" s="98"/>
      <c r="AH23" s="98"/>
      <c r="AI23" s="98"/>
      <c r="AJ23" s="98"/>
      <c r="AK23" s="99"/>
      <c r="AL23" s="134">
        <v>70</v>
      </c>
      <c r="AM23" s="127" t="s">
        <v>419</v>
      </c>
      <c r="AN23" s="133">
        <v>0</v>
      </c>
      <c r="AO23" s="96" t="s">
        <v>149</v>
      </c>
      <c r="AP23" s="96" t="s">
        <v>149</v>
      </c>
      <c r="AQ23" s="128">
        <v>5</v>
      </c>
      <c r="AR23" s="128">
        <v>1</v>
      </c>
    </row>
    <row r="24" spans="1:44" s="130" customFormat="1" ht="92.25" customHeight="1" thickBot="1">
      <c r="A24" s="155">
        <v>16</v>
      </c>
      <c r="B24" s="125" t="s">
        <v>46</v>
      </c>
      <c r="C24" s="125" t="s">
        <v>158</v>
      </c>
      <c r="D24" s="125" t="s">
        <v>157</v>
      </c>
      <c r="E24" s="125" t="s">
        <v>835</v>
      </c>
      <c r="F24" s="125">
        <v>72</v>
      </c>
      <c r="G24" s="125" t="s">
        <v>169</v>
      </c>
      <c r="H24" s="125" t="s">
        <v>156</v>
      </c>
      <c r="I24" s="125" t="s">
        <v>156</v>
      </c>
      <c r="J24" s="125" t="s">
        <v>337</v>
      </c>
      <c r="K24" s="93" t="s">
        <v>342</v>
      </c>
      <c r="L24" s="93" t="s">
        <v>341</v>
      </c>
      <c r="M24" s="74">
        <v>1</v>
      </c>
      <c r="N24" s="93" t="s">
        <v>340</v>
      </c>
      <c r="O24" s="93"/>
      <c r="P24" s="93" t="s">
        <v>339</v>
      </c>
      <c r="Q24" s="93" t="s">
        <v>338</v>
      </c>
      <c r="R24" s="74">
        <v>1</v>
      </c>
      <c r="S24" s="104">
        <v>42615</v>
      </c>
      <c r="T24" s="104">
        <v>42886</v>
      </c>
      <c r="U24" s="122">
        <f t="shared" si="0"/>
        <v>38.714285714285715</v>
      </c>
      <c r="V24" s="123">
        <f t="shared" si="1"/>
        <v>90</v>
      </c>
      <c r="W24" s="123">
        <f t="shared" si="2"/>
        <v>1</v>
      </c>
      <c r="X24" s="124">
        <f t="shared" si="3"/>
        <v>38.714285714285715</v>
      </c>
      <c r="Y24" s="123">
        <f t="shared" si="4"/>
        <v>38.714285714285715</v>
      </c>
      <c r="Z24" s="123">
        <f t="shared" si="5"/>
        <v>38.714285714285715</v>
      </c>
      <c r="AA24" s="91" t="s">
        <v>790</v>
      </c>
      <c r="AB24" s="91" t="s">
        <v>792</v>
      </c>
      <c r="AC24" s="131" t="s">
        <v>766</v>
      </c>
      <c r="AD24" s="60"/>
      <c r="AE24" s="94"/>
      <c r="AF24" s="98"/>
      <c r="AG24" s="98"/>
      <c r="AH24" s="140"/>
      <c r="AI24" s="98"/>
      <c r="AJ24" s="98"/>
      <c r="AK24" s="99"/>
      <c r="AL24" s="134">
        <v>90</v>
      </c>
      <c r="AM24" s="127" t="s">
        <v>819</v>
      </c>
      <c r="AN24" s="133">
        <v>90</v>
      </c>
      <c r="AO24" s="96" t="s">
        <v>149</v>
      </c>
      <c r="AP24" s="96" t="s">
        <v>149</v>
      </c>
      <c r="AQ24" s="128">
        <v>5</v>
      </c>
      <c r="AR24" s="128">
        <v>1</v>
      </c>
    </row>
    <row r="25" spans="1:44" s="130" customFormat="1" ht="92.25" customHeight="1" thickBot="1">
      <c r="A25" s="155">
        <v>17</v>
      </c>
      <c r="B25" s="125" t="s">
        <v>47</v>
      </c>
      <c r="C25" s="125" t="s">
        <v>194</v>
      </c>
      <c r="D25" s="125" t="s">
        <v>157</v>
      </c>
      <c r="E25" s="125" t="s">
        <v>835</v>
      </c>
      <c r="F25" s="125">
        <v>79</v>
      </c>
      <c r="G25" s="125" t="s">
        <v>169</v>
      </c>
      <c r="H25" s="125" t="s">
        <v>168</v>
      </c>
      <c r="I25" s="125" t="s">
        <v>193</v>
      </c>
      <c r="J25" s="125" t="s">
        <v>331</v>
      </c>
      <c r="K25" s="93" t="s">
        <v>330</v>
      </c>
      <c r="L25" s="93" t="s">
        <v>329</v>
      </c>
      <c r="M25" s="74">
        <v>1</v>
      </c>
      <c r="N25" s="93" t="s">
        <v>324</v>
      </c>
      <c r="O25" s="93"/>
      <c r="P25" s="93" t="s">
        <v>323</v>
      </c>
      <c r="Q25" s="93" t="s">
        <v>322</v>
      </c>
      <c r="R25" s="74">
        <v>1</v>
      </c>
      <c r="S25" s="104">
        <v>42765</v>
      </c>
      <c r="T25" s="104">
        <v>43100</v>
      </c>
      <c r="U25" s="122">
        <f t="shared" si="0"/>
        <v>47.857142857142854</v>
      </c>
      <c r="V25" s="123">
        <f t="shared" si="1"/>
        <v>100</v>
      </c>
      <c r="W25" s="123">
        <f t="shared" si="2"/>
        <v>1</v>
      </c>
      <c r="X25" s="124">
        <f t="shared" si="3"/>
        <v>47.857142857142854</v>
      </c>
      <c r="Y25" s="123">
        <f t="shared" si="4"/>
        <v>47.857142857142854</v>
      </c>
      <c r="Z25" s="123">
        <f t="shared" si="5"/>
        <v>47.857142857142854</v>
      </c>
      <c r="AA25" s="91" t="s">
        <v>790</v>
      </c>
      <c r="AB25" s="91" t="s">
        <v>792</v>
      </c>
      <c r="AC25" s="131" t="s">
        <v>765</v>
      </c>
      <c r="AD25" s="60"/>
      <c r="AE25" s="93"/>
      <c r="AF25" s="98"/>
      <c r="AG25" s="98"/>
      <c r="AH25" s="98"/>
      <c r="AI25" s="140"/>
      <c r="AJ25" s="98"/>
      <c r="AK25" s="99"/>
      <c r="AL25" s="134">
        <v>100</v>
      </c>
      <c r="AM25" s="127" t="s">
        <v>328</v>
      </c>
      <c r="AN25" s="133">
        <v>100</v>
      </c>
      <c r="AO25" s="96" t="s">
        <v>149</v>
      </c>
      <c r="AP25" s="96" t="s">
        <v>149</v>
      </c>
      <c r="AQ25" s="128">
        <v>5</v>
      </c>
      <c r="AR25" s="128">
        <v>1</v>
      </c>
    </row>
    <row r="26" spans="1:44" s="130" customFormat="1" ht="92.25" customHeight="1" thickBot="1">
      <c r="A26" s="155">
        <v>18</v>
      </c>
      <c r="B26" s="125" t="s">
        <v>48</v>
      </c>
      <c r="C26" s="125" t="s">
        <v>194</v>
      </c>
      <c r="D26" s="125" t="s">
        <v>157</v>
      </c>
      <c r="E26" s="125" t="s">
        <v>835</v>
      </c>
      <c r="F26" s="125">
        <v>79</v>
      </c>
      <c r="G26" s="125" t="s">
        <v>169</v>
      </c>
      <c r="H26" s="125" t="s">
        <v>168</v>
      </c>
      <c r="I26" s="125" t="s">
        <v>193</v>
      </c>
      <c r="J26" s="125" t="s">
        <v>327</v>
      </c>
      <c r="K26" s="93" t="s">
        <v>326</v>
      </c>
      <c r="L26" s="93" t="s">
        <v>325</v>
      </c>
      <c r="M26" s="74">
        <v>1</v>
      </c>
      <c r="N26" s="93" t="s">
        <v>324</v>
      </c>
      <c r="O26" s="93"/>
      <c r="P26" s="93" t="s">
        <v>323</v>
      </c>
      <c r="Q26" s="93" t="s">
        <v>322</v>
      </c>
      <c r="R26" s="74">
        <v>1</v>
      </c>
      <c r="S26" s="104">
        <v>42765</v>
      </c>
      <c r="T26" s="104">
        <v>43100</v>
      </c>
      <c r="U26" s="122">
        <f t="shared" si="0"/>
        <v>47.857142857142854</v>
      </c>
      <c r="V26" s="123">
        <f t="shared" si="1"/>
        <v>100</v>
      </c>
      <c r="W26" s="123">
        <f t="shared" si="2"/>
        <v>1</v>
      </c>
      <c r="X26" s="124">
        <f t="shared" si="3"/>
        <v>47.857142857142854</v>
      </c>
      <c r="Y26" s="123">
        <f t="shared" si="4"/>
        <v>47.857142857142854</v>
      </c>
      <c r="Z26" s="123">
        <f t="shared" si="5"/>
        <v>47.857142857142854</v>
      </c>
      <c r="AA26" s="91" t="s">
        <v>790</v>
      </c>
      <c r="AB26" s="91" t="s">
        <v>792</v>
      </c>
      <c r="AC26" s="131" t="s">
        <v>765</v>
      </c>
      <c r="AD26" s="60"/>
      <c r="AE26" s="98"/>
      <c r="AF26" s="98"/>
      <c r="AG26" s="98"/>
      <c r="AH26" s="98"/>
      <c r="AI26" s="98"/>
      <c r="AJ26" s="98"/>
      <c r="AK26" s="99"/>
      <c r="AL26" s="134">
        <v>100</v>
      </c>
      <c r="AM26" s="127" t="s">
        <v>321</v>
      </c>
      <c r="AN26" s="133">
        <v>100</v>
      </c>
      <c r="AO26" s="96" t="s">
        <v>149</v>
      </c>
      <c r="AP26" s="96" t="s">
        <v>149</v>
      </c>
      <c r="AQ26" s="128">
        <v>5</v>
      </c>
      <c r="AR26" s="128">
        <v>1</v>
      </c>
    </row>
    <row r="27" spans="1:44" s="130" customFormat="1" ht="92.25" customHeight="1" thickBot="1">
      <c r="A27" s="155">
        <v>19</v>
      </c>
      <c r="B27" s="125" t="s">
        <v>49</v>
      </c>
      <c r="C27" s="125" t="s">
        <v>292</v>
      </c>
      <c r="D27" s="125" t="s">
        <v>157</v>
      </c>
      <c r="E27" s="125" t="s">
        <v>835</v>
      </c>
      <c r="F27" s="125">
        <v>293</v>
      </c>
      <c r="G27" s="125" t="s">
        <v>169</v>
      </c>
      <c r="H27" s="125" t="s">
        <v>156</v>
      </c>
      <c r="I27" s="125" t="s">
        <v>156</v>
      </c>
      <c r="J27" s="125" t="s">
        <v>306</v>
      </c>
      <c r="K27" s="93" t="s">
        <v>305</v>
      </c>
      <c r="L27" s="93" t="s">
        <v>304</v>
      </c>
      <c r="M27" s="74">
        <v>1</v>
      </c>
      <c r="N27" s="93" t="s">
        <v>303</v>
      </c>
      <c r="O27" s="93"/>
      <c r="P27" s="93" t="s">
        <v>302</v>
      </c>
      <c r="Q27" s="93" t="s">
        <v>301</v>
      </c>
      <c r="R27" s="74">
        <v>1</v>
      </c>
      <c r="S27" s="104">
        <v>42736</v>
      </c>
      <c r="T27" s="104">
        <v>43089</v>
      </c>
      <c r="U27" s="122">
        <f t="shared" si="0"/>
        <v>50.428571428571431</v>
      </c>
      <c r="V27" s="123">
        <f t="shared" si="1"/>
        <v>75</v>
      </c>
      <c r="W27" s="123">
        <f t="shared" si="2"/>
        <v>1</v>
      </c>
      <c r="X27" s="124">
        <f t="shared" si="3"/>
        <v>50.428571428571431</v>
      </c>
      <c r="Y27" s="123">
        <f t="shared" si="4"/>
        <v>50.428571428571431</v>
      </c>
      <c r="Z27" s="123">
        <f t="shared" si="5"/>
        <v>50.428571428571431</v>
      </c>
      <c r="AA27" s="91" t="s">
        <v>790</v>
      </c>
      <c r="AB27" s="91" t="s">
        <v>792</v>
      </c>
      <c r="AC27" s="131" t="s">
        <v>766</v>
      </c>
      <c r="AD27" s="60"/>
      <c r="AE27" s="94"/>
      <c r="AF27" s="98"/>
      <c r="AG27" s="98"/>
      <c r="AH27" s="140"/>
      <c r="AI27" s="98"/>
      <c r="AJ27" s="98"/>
      <c r="AK27" s="99"/>
      <c r="AL27" s="134">
        <v>75</v>
      </c>
      <c r="AM27" s="127" t="s">
        <v>300</v>
      </c>
      <c r="AN27" s="133">
        <v>0</v>
      </c>
      <c r="AO27" s="96" t="s">
        <v>149</v>
      </c>
      <c r="AP27" s="96" t="s">
        <v>149</v>
      </c>
      <c r="AQ27" s="128">
        <v>5</v>
      </c>
      <c r="AR27" s="128">
        <v>1</v>
      </c>
    </row>
    <row r="28" spans="1:44" s="130" customFormat="1" ht="92.25" customHeight="1" thickBot="1">
      <c r="A28" s="155">
        <v>20</v>
      </c>
      <c r="B28" s="125" t="s">
        <v>50</v>
      </c>
      <c r="C28" s="125" t="s">
        <v>292</v>
      </c>
      <c r="D28" s="125" t="s">
        <v>157</v>
      </c>
      <c r="E28" s="125" t="s">
        <v>835</v>
      </c>
      <c r="F28" s="125">
        <v>293</v>
      </c>
      <c r="G28" s="125" t="s">
        <v>169</v>
      </c>
      <c r="H28" s="125" t="s">
        <v>156</v>
      </c>
      <c r="I28" s="125" t="s">
        <v>156</v>
      </c>
      <c r="J28" s="125" t="s">
        <v>299</v>
      </c>
      <c r="K28" s="93" t="s">
        <v>298</v>
      </c>
      <c r="L28" s="93" t="s">
        <v>297</v>
      </c>
      <c r="M28" s="74">
        <v>1</v>
      </c>
      <c r="N28" s="93" t="s">
        <v>296</v>
      </c>
      <c r="O28" s="93"/>
      <c r="P28" s="93" t="s">
        <v>430</v>
      </c>
      <c r="Q28" s="93" t="s">
        <v>429</v>
      </c>
      <c r="R28" s="74">
        <v>3</v>
      </c>
      <c r="S28" s="104">
        <v>42736</v>
      </c>
      <c r="T28" s="104">
        <v>43089</v>
      </c>
      <c r="U28" s="122">
        <f t="shared" si="0"/>
        <v>50.428571428571431</v>
      </c>
      <c r="V28" s="123">
        <f t="shared" si="1"/>
        <v>70</v>
      </c>
      <c r="W28" s="123">
        <f t="shared" si="2"/>
        <v>1</v>
      </c>
      <c r="X28" s="124">
        <f t="shared" si="3"/>
        <v>50.428571428571431</v>
      </c>
      <c r="Y28" s="123">
        <f t="shared" si="4"/>
        <v>50.428571428571431</v>
      </c>
      <c r="Z28" s="123">
        <f t="shared" si="5"/>
        <v>50.428571428571431</v>
      </c>
      <c r="AA28" s="91" t="s">
        <v>790</v>
      </c>
      <c r="AB28" s="91" t="s">
        <v>114</v>
      </c>
      <c r="AC28" s="131" t="s">
        <v>760</v>
      </c>
      <c r="AD28" s="60"/>
      <c r="AE28" s="60"/>
      <c r="AF28" s="98"/>
      <c r="AG28" s="98"/>
      <c r="AH28" s="98"/>
      <c r="AI28" s="140"/>
      <c r="AJ28" s="98"/>
      <c r="AK28" s="99"/>
      <c r="AL28" s="134">
        <v>70</v>
      </c>
      <c r="AM28" s="127" t="s">
        <v>293</v>
      </c>
      <c r="AN28" s="133">
        <v>70</v>
      </c>
      <c r="AO28" s="96" t="s">
        <v>149</v>
      </c>
      <c r="AP28" s="96" t="s">
        <v>149</v>
      </c>
      <c r="AQ28" s="128">
        <v>5</v>
      </c>
      <c r="AR28" s="128">
        <v>1</v>
      </c>
    </row>
    <row r="29" spans="1:44" s="130" customFormat="1" ht="92.25" customHeight="1" thickBot="1">
      <c r="A29" s="155">
        <v>21</v>
      </c>
      <c r="B29" s="125" t="s">
        <v>51</v>
      </c>
      <c r="C29" s="125" t="s">
        <v>292</v>
      </c>
      <c r="D29" s="125" t="s">
        <v>157</v>
      </c>
      <c r="E29" s="125" t="s">
        <v>835</v>
      </c>
      <c r="F29" s="125">
        <v>293</v>
      </c>
      <c r="G29" s="125" t="s">
        <v>169</v>
      </c>
      <c r="H29" s="125" t="s">
        <v>156</v>
      </c>
      <c r="I29" s="125" t="s">
        <v>156</v>
      </c>
      <c r="J29" s="125" t="s">
        <v>291</v>
      </c>
      <c r="K29" s="93" t="s">
        <v>290</v>
      </c>
      <c r="L29" s="93" t="s">
        <v>289</v>
      </c>
      <c r="M29" s="74">
        <v>1</v>
      </c>
      <c r="N29" s="93" t="s">
        <v>288</v>
      </c>
      <c r="O29" s="93"/>
      <c r="P29" s="93" t="s">
        <v>287</v>
      </c>
      <c r="Q29" s="93" t="s">
        <v>286</v>
      </c>
      <c r="R29" s="74">
        <v>1</v>
      </c>
      <c r="S29" s="104">
        <v>42736</v>
      </c>
      <c r="T29" s="104">
        <v>43089</v>
      </c>
      <c r="U29" s="122">
        <f t="shared" si="0"/>
        <v>50.428571428571431</v>
      </c>
      <c r="V29" s="123">
        <f t="shared" si="1"/>
        <v>15</v>
      </c>
      <c r="W29" s="123">
        <f t="shared" si="2"/>
        <v>1</v>
      </c>
      <c r="X29" s="124">
        <f t="shared" si="3"/>
        <v>50.428571428571431</v>
      </c>
      <c r="Y29" s="123">
        <f t="shared" si="4"/>
        <v>50.428571428571431</v>
      </c>
      <c r="Z29" s="123">
        <f t="shared" si="5"/>
        <v>50.428571428571431</v>
      </c>
      <c r="AA29" s="91" t="s">
        <v>790</v>
      </c>
      <c r="AB29" s="91" t="s">
        <v>792</v>
      </c>
      <c r="AC29" s="131" t="s">
        <v>766</v>
      </c>
      <c r="AD29" s="60"/>
      <c r="AE29" s="98"/>
      <c r="AF29" s="98"/>
      <c r="AG29" s="98"/>
      <c r="AH29" s="98"/>
      <c r="AI29" s="98"/>
      <c r="AJ29" s="98"/>
      <c r="AK29" s="99"/>
      <c r="AL29" s="134">
        <v>15</v>
      </c>
      <c r="AM29" s="127" t="s">
        <v>285</v>
      </c>
      <c r="AN29" s="133">
        <v>0</v>
      </c>
      <c r="AO29" s="96" t="s">
        <v>149</v>
      </c>
      <c r="AP29" s="96" t="s">
        <v>149</v>
      </c>
      <c r="AQ29" s="128">
        <v>5</v>
      </c>
      <c r="AR29" s="128">
        <v>1</v>
      </c>
    </row>
    <row r="30" spans="1:44" s="130" customFormat="1" ht="92.25" customHeight="1" thickBot="1">
      <c r="A30" s="155">
        <v>22</v>
      </c>
      <c r="B30" s="125" t="s">
        <v>52</v>
      </c>
      <c r="C30" s="125" t="s">
        <v>194</v>
      </c>
      <c r="D30" s="125" t="s">
        <v>157</v>
      </c>
      <c r="E30" s="125" t="s">
        <v>835</v>
      </c>
      <c r="F30" s="125">
        <v>79</v>
      </c>
      <c r="G30" s="125" t="s">
        <v>169</v>
      </c>
      <c r="H30" s="125" t="s">
        <v>168</v>
      </c>
      <c r="I30" s="125" t="s">
        <v>193</v>
      </c>
      <c r="J30" s="125" t="s">
        <v>192</v>
      </c>
      <c r="K30" s="93" t="s">
        <v>191</v>
      </c>
      <c r="L30" s="93" t="s">
        <v>190</v>
      </c>
      <c r="M30" s="74">
        <v>1</v>
      </c>
      <c r="N30" s="93" t="s">
        <v>189</v>
      </c>
      <c r="O30" s="93"/>
      <c r="P30" s="93" t="s">
        <v>188</v>
      </c>
      <c r="Q30" s="93" t="s">
        <v>187</v>
      </c>
      <c r="R30" s="74">
        <v>1</v>
      </c>
      <c r="S30" s="104">
        <v>42765</v>
      </c>
      <c r="T30" s="104">
        <v>43069</v>
      </c>
      <c r="U30" s="122">
        <f t="shared" si="0"/>
        <v>43.428571428571431</v>
      </c>
      <c r="V30" s="123">
        <f t="shared" si="1"/>
        <v>100</v>
      </c>
      <c r="W30" s="123">
        <f t="shared" si="2"/>
        <v>1</v>
      </c>
      <c r="X30" s="124">
        <f t="shared" si="3"/>
        <v>43.428571428571431</v>
      </c>
      <c r="Y30" s="123">
        <f t="shared" si="4"/>
        <v>43.428571428571431</v>
      </c>
      <c r="Z30" s="123">
        <f t="shared" si="5"/>
        <v>43.428571428571431</v>
      </c>
      <c r="AA30" s="91" t="s">
        <v>790</v>
      </c>
      <c r="AB30" s="91" t="s">
        <v>792</v>
      </c>
      <c r="AC30" s="131" t="s">
        <v>765</v>
      </c>
      <c r="AD30" s="60"/>
      <c r="AE30" s="98"/>
      <c r="AF30" s="98"/>
      <c r="AG30" s="98"/>
      <c r="AH30" s="98"/>
      <c r="AI30" s="98"/>
      <c r="AJ30" s="98"/>
      <c r="AK30" s="99"/>
      <c r="AL30" s="134">
        <v>100</v>
      </c>
      <c r="AM30" s="127" t="s">
        <v>186</v>
      </c>
      <c r="AN30" s="133">
        <v>100</v>
      </c>
      <c r="AO30" s="96" t="s">
        <v>149</v>
      </c>
      <c r="AP30" s="96" t="s">
        <v>149</v>
      </c>
      <c r="AQ30" s="128">
        <v>5</v>
      </c>
      <c r="AR30" s="128">
        <v>1</v>
      </c>
    </row>
    <row r="31" spans="1:44" s="130" customFormat="1" ht="92.25" customHeight="1" thickBot="1">
      <c r="A31" s="155">
        <v>23</v>
      </c>
      <c r="B31" s="125" t="s">
        <v>53</v>
      </c>
      <c r="C31" s="125" t="s">
        <v>158</v>
      </c>
      <c r="D31" s="125" t="s">
        <v>157</v>
      </c>
      <c r="E31" s="125" t="s">
        <v>835</v>
      </c>
      <c r="F31" s="125">
        <v>72</v>
      </c>
      <c r="G31" s="125" t="s">
        <v>156</v>
      </c>
      <c r="H31" s="126" t="s">
        <v>751</v>
      </c>
      <c r="I31" s="126" t="s">
        <v>751</v>
      </c>
      <c r="J31" s="125" t="s">
        <v>155</v>
      </c>
      <c r="K31" s="93" t="s">
        <v>154</v>
      </c>
      <c r="L31" s="93" t="s">
        <v>153</v>
      </c>
      <c r="M31" s="74">
        <v>1</v>
      </c>
      <c r="N31" s="93" t="s">
        <v>152</v>
      </c>
      <c r="O31" s="93"/>
      <c r="P31" s="93" t="s">
        <v>151</v>
      </c>
      <c r="Q31" s="93" t="s">
        <v>150</v>
      </c>
      <c r="R31" s="74">
        <v>50</v>
      </c>
      <c r="S31" s="104">
        <v>42615</v>
      </c>
      <c r="T31" s="104">
        <v>42973</v>
      </c>
      <c r="U31" s="122">
        <f t="shared" si="0"/>
        <v>51.142857142857146</v>
      </c>
      <c r="V31" s="123">
        <f t="shared" si="1"/>
        <v>87</v>
      </c>
      <c r="W31" s="123">
        <f t="shared" si="2"/>
        <v>1</v>
      </c>
      <c r="X31" s="124">
        <f t="shared" si="3"/>
        <v>51.142857142857146</v>
      </c>
      <c r="Y31" s="123">
        <f t="shared" si="4"/>
        <v>51.142857142857146</v>
      </c>
      <c r="Z31" s="123">
        <f t="shared" si="5"/>
        <v>51.142857142857146</v>
      </c>
      <c r="AA31" s="91" t="s">
        <v>790</v>
      </c>
      <c r="AB31" s="91" t="s">
        <v>792</v>
      </c>
      <c r="AC31" s="131" t="s">
        <v>766</v>
      </c>
      <c r="AD31" s="60"/>
      <c r="AE31" s="98"/>
      <c r="AF31" s="98"/>
      <c r="AG31" s="98"/>
      <c r="AH31" s="98"/>
      <c r="AI31" s="98"/>
      <c r="AJ31" s="98"/>
      <c r="AK31" s="99"/>
      <c r="AL31" s="134">
        <v>87</v>
      </c>
      <c r="AM31" s="127" t="s">
        <v>820</v>
      </c>
      <c r="AN31" s="133">
        <v>87</v>
      </c>
      <c r="AO31" s="96" t="s">
        <v>149</v>
      </c>
      <c r="AP31" s="96" t="s">
        <v>149</v>
      </c>
      <c r="AQ31" s="128">
        <v>5</v>
      </c>
      <c r="AR31" s="128">
        <v>1</v>
      </c>
    </row>
    <row r="32" spans="1:44" s="130" customFormat="1" ht="92.25" customHeight="1" thickBot="1">
      <c r="A32" s="155">
        <v>24</v>
      </c>
      <c r="B32" s="125" t="s">
        <v>54</v>
      </c>
      <c r="C32" s="125" t="s">
        <v>418</v>
      </c>
      <c r="D32" s="125" t="s">
        <v>157</v>
      </c>
      <c r="E32" s="125" t="s">
        <v>806</v>
      </c>
      <c r="F32" s="125">
        <v>48</v>
      </c>
      <c r="G32" s="125" t="s">
        <v>417</v>
      </c>
      <c r="H32" s="125" t="s">
        <v>168</v>
      </c>
      <c r="I32" s="125" t="s">
        <v>538</v>
      </c>
      <c r="J32" s="125" t="s">
        <v>537</v>
      </c>
      <c r="K32" s="93" t="s">
        <v>536</v>
      </c>
      <c r="L32" s="93" t="s">
        <v>535</v>
      </c>
      <c r="M32" s="74">
        <v>3</v>
      </c>
      <c r="N32" s="93" t="s">
        <v>534</v>
      </c>
      <c r="O32" s="93"/>
      <c r="P32" s="93" t="s">
        <v>533</v>
      </c>
      <c r="Q32" s="93" t="s">
        <v>532</v>
      </c>
      <c r="R32" s="74">
        <v>0.5</v>
      </c>
      <c r="S32" s="104">
        <v>42879</v>
      </c>
      <c r="T32" s="104">
        <v>43190</v>
      </c>
      <c r="U32" s="122">
        <f t="shared" si="0"/>
        <v>44.428571428571431</v>
      </c>
      <c r="V32" s="123">
        <f t="shared" si="1"/>
        <v>25</v>
      </c>
      <c r="W32" s="123">
        <f t="shared" si="2"/>
        <v>1</v>
      </c>
      <c r="X32" s="124">
        <f t="shared" si="3"/>
        <v>44.428571428571431</v>
      </c>
      <c r="Y32" s="123">
        <f t="shared" si="4"/>
        <v>44.428571428571431</v>
      </c>
      <c r="Z32" s="123">
        <f t="shared" si="5"/>
        <v>44.428571428571431</v>
      </c>
      <c r="AA32" s="91" t="s">
        <v>790</v>
      </c>
      <c r="AB32" s="91" t="s">
        <v>792</v>
      </c>
      <c r="AC32" s="131" t="s">
        <v>758</v>
      </c>
      <c r="AD32" s="60"/>
      <c r="AE32" s="140"/>
      <c r="AF32" s="98"/>
      <c r="AG32" s="98"/>
      <c r="AH32" s="140"/>
      <c r="AI32" s="98"/>
      <c r="AJ32" s="98"/>
      <c r="AK32" s="99"/>
      <c r="AL32" s="134">
        <v>25</v>
      </c>
      <c r="AM32" s="99" t="s">
        <v>546</v>
      </c>
      <c r="AN32" s="133">
        <v>0</v>
      </c>
      <c r="AO32" s="96" t="s">
        <v>800</v>
      </c>
      <c r="AP32" s="96" t="s">
        <v>543</v>
      </c>
      <c r="AQ32" s="128">
        <v>5</v>
      </c>
      <c r="AR32" s="128">
        <v>1</v>
      </c>
    </row>
    <row r="33" spans="1:44" s="130" customFormat="1" ht="92.25" customHeight="1" thickBot="1">
      <c r="A33" s="155">
        <v>25</v>
      </c>
      <c r="B33" s="125" t="s">
        <v>55</v>
      </c>
      <c r="C33" s="125" t="s">
        <v>418</v>
      </c>
      <c r="D33" s="125" t="s">
        <v>157</v>
      </c>
      <c r="E33" s="125" t="s">
        <v>806</v>
      </c>
      <c r="F33" s="125">
        <v>48</v>
      </c>
      <c r="G33" s="125" t="s">
        <v>417</v>
      </c>
      <c r="H33" s="125" t="s">
        <v>471</v>
      </c>
      <c r="I33" s="125" t="s">
        <v>470</v>
      </c>
      <c r="J33" s="125" t="s">
        <v>469</v>
      </c>
      <c r="K33" s="93" t="s">
        <v>468</v>
      </c>
      <c r="L33" s="93" t="s">
        <v>477</v>
      </c>
      <c r="M33" s="74">
        <v>1</v>
      </c>
      <c r="N33" s="93" t="s">
        <v>476</v>
      </c>
      <c r="O33" s="93"/>
      <c r="P33" s="93" t="s">
        <v>475</v>
      </c>
      <c r="Q33" s="93" t="s">
        <v>474</v>
      </c>
      <c r="R33" s="74">
        <v>0.7</v>
      </c>
      <c r="S33" s="104">
        <v>42879</v>
      </c>
      <c r="T33" s="104">
        <v>43220</v>
      </c>
      <c r="U33" s="122">
        <f t="shared" si="0"/>
        <v>48.714285714285715</v>
      </c>
      <c r="V33" s="123">
        <f t="shared" si="1"/>
        <v>80</v>
      </c>
      <c r="W33" s="123">
        <f t="shared" si="2"/>
        <v>1</v>
      </c>
      <c r="X33" s="124">
        <f t="shared" si="3"/>
        <v>48.714285714285715</v>
      </c>
      <c r="Y33" s="123">
        <f t="shared" si="4"/>
        <v>48.714285714285715</v>
      </c>
      <c r="Z33" s="123">
        <f t="shared" si="5"/>
        <v>48.714285714285715</v>
      </c>
      <c r="AA33" s="91" t="s">
        <v>790</v>
      </c>
      <c r="AB33" s="91" t="s">
        <v>793</v>
      </c>
      <c r="AC33" s="60" t="s">
        <v>473</v>
      </c>
      <c r="AD33" s="60"/>
      <c r="AE33" s="60"/>
      <c r="AF33" s="98"/>
      <c r="AG33" s="98"/>
      <c r="AH33" s="98"/>
      <c r="AI33" s="98"/>
      <c r="AJ33" s="98"/>
      <c r="AK33" s="99"/>
      <c r="AL33" s="134">
        <v>80</v>
      </c>
      <c r="AM33" s="99" t="s">
        <v>472</v>
      </c>
      <c r="AN33" s="133">
        <v>0</v>
      </c>
      <c r="AO33" s="96" t="s">
        <v>800</v>
      </c>
      <c r="AP33" s="96" t="s">
        <v>543</v>
      </c>
      <c r="AQ33" s="128">
        <v>5</v>
      </c>
      <c r="AR33" s="128">
        <v>1</v>
      </c>
    </row>
    <row r="34" spans="1:44" s="130" customFormat="1" ht="92.25" customHeight="1" thickBot="1">
      <c r="A34" s="155">
        <v>26</v>
      </c>
      <c r="B34" s="125" t="s">
        <v>56</v>
      </c>
      <c r="C34" s="125" t="s">
        <v>160</v>
      </c>
      <c r="D34" s="125" t="s">
        <v>157</v>
      </c>
      <c r="E34" s="125" t="s">
        <v>806</v>
      </c>
      <c r="F34" s="125">
        <v>57</v>
      </c>
      <c r="G34" s="125" t="s">
        <v>169</v>
      </c>
      <c r="H34" s="125" t="s">
        <v>168</v>
      </c>
      <c r="I34" s="125" t="s">
        <v>156</v>
      </c>
      <c r="J34" s="125" t="s">
        <v>452</v>
      </c>
      <c r="K34" s="93" t="s">
        <v>463</v>
      </c>
      <c r="L34" s="93" t="s">
        <v>462</v>
      </c>
      <c r="M34" s="74">
        <v>1</v>
      </c>
      <c r="N34" s="93" t="s">
        <v>461</v>
      </c>
      <c r="O34" s="93"/>
      <c r="P34" s="93" t="s">
        <v>460</v>
      </c>
      <c r="Q34" s="93" t="s">
        <v>459</v>
      </c>
      <c r="R34" s="74">
        <v>1</v>
      </c>
      <c r="S34" s="104">
        <v>43061</v>
      </c>
      <c r="T34" s="104">
        <v>43281</v>
      </c>
      <c r="U34" s="122">
        <f t="shared" si="0"/>
        <v>31.428571428571427</v>
      </c>
      <c r="V34" s="123">
        <f t="shared" si="1"/>
        <v>100</v>
      </c>
      <c r="W34" s="123">
        <f t="shared" si="2"/>
        <v>1</v>
      </c>
      <c r="X34" s="124">
        <f t="shared" si="3"/>
        <v>31.428571428571427</v>
      </c>
      <c r="Y34" s="123">
        <f t="shared" si="4"/>
        <v>31.428571428571427</v>
      </c>
      <c r="Z34" s="123">
        <f t="shared" si="5"/>
        <v>31.428571428571427</v>
      </c>
      <c r="AA34" s="91" t="s">
        <v>790</v>
      </c>
      <c r="AB34" s="91" t="s">
        <v>792</v>
      </c>
      <c r="AC34" s="131" t="s">
        <v>764</v>
      </c>
      <c r="AD34" s="60"/>
      <c r="AE34" s="98"/>
      <c r="AF34" s="98"/>
      <c r="AG34" s="98"/>
      <c r="AH34" s="74"/>
      <c r="AI34" s="98"/>
      <c r="AJ34" s="98"/>
      <c r="AK34" s="99"/>
      <c r="AL34" s="134">
        <v>100</v>
      </c>
      <c r="AM34" s="99" t="s">
        <v>458</v>
      </c>
      <c r="AN34" s="133">
        <v>0</v>
      </c>
      <c r="AO34" s="96" t="s">
        <v>800</v>
      </c>
      <c r="AP34" s="96" t="s">
        <v>543</v>
      </c>
      <c r="AQ34" s="128">
        <v>5</v>
      </c>
      <c r="AR34" s="128">
        <v>1</v>
      </c>
    </row>
    <row r="35" spans="1:44" s="130" customFormat="1" ht="92.25" customHeight="1" thickBot="1">
      <c r="A35" s="155">
        <v>27</v>
      </c>
      <c r="B35" s="125" t="s">
        <v>57</v>
      </c>
      <c r="C35" s="125" t="s">
        <v>177</v>
      </c>
      <c r="D35" s="125" t="s">
        <v>157</v>
      </c>
      <c r="E35" s="125" t="s">
        <v>806</v>
      </c>
      <c r="F35" s="125">
        <v>53</v>
      </c>
      <c r="G35" s="125" t="s">
        <v>169</v>
      </c>
      <c r="H35" s="125" t="s">
        <v>176</v>
      </c>
      <c r="I35" s="125" t="s">
        <v>183</v>
      </c>
      <c r="J35" s="125" t="s">
        <v>452</v>
      </c>
      <c r="K35" s="93" t="s">
        <v>457</v>
      </c>
      <c r="L35" s="93" t="s">
        <v>456</v>
      </c>
      <c r="M35" s="74">
        <v>1</v>
      </c>
      <c r="N35" s="93" t="s">
        <v>455</v>
      </c>
      <c r="O35" s="93"/>
      <c r="P35" s="93" t="s">
        <v>454</v>
      </c>
      <c r="Q35" s="93" t="s">
        <v>453</v>
      </c>
      <c r="R35" s="74">
        <v>3</v>
      </c>
      <c r="S35" s="104">
        <v>42975</v>
      </c>
      <c r="T35" s="104">
        <v>43281</v>
      </c>
      <c r="U35" s="122">
        <f t="shared" si="0"/>
        <v>43.714285714285715</v>
      </c>
      <c r="V35" s="123">
        <f t="shared" si="1"/>
        <v>0</v>
      </c>
      <c r="W35" s="123">
        <f t="shared" si="2"/>
        <v>0</v>
      </c>
      <c r="X35" s="124">
        <f t="shared" si="3"/>
        <v>0</v>
      </c>
      <c r="Y35" s="123">
        <f t="shared" si="4"/>
        <v>0</v>
      </c>
      <c r="Z35" s="123">
        <f t="shared" si="5"/>
        <v>43.714285714285715</v>
      </c>
      <c r="AA35" s="91" t="s">
        <v>790</v>
      </c>
      <c r="AB35" s="91" t="s">
        <v>792</v>
      </c>
      <c r="AC35" s="131" t="s">
        <v>764</v>
      </c>
      <c r="AD35" s="60"/>
      <c r="AE35" s="98"/>
      <c r="AF35" s="98"/>
      <c r="AG35" s="98"/>
      <c r="AH35" s="132"/>
      <c r="AI35" s="98"/>
      <c r="AJ35" s="98"/>
      <c r="AK35" s="99"/>
      <c r="AL35" s="134">
        <v>0</v>
      </c>
      <c r="AM35" s="99">
        <v>0</v>
      </c>
      <c r="AN35" s="133">
        <v>0</v>
      </c>
      <c r="AO35" s="96" t="s">
        <v>800</v>
      </c>
      <c r="AP35" s="96" t="s">
        <v>543</v>
      </c>
      <c r="AQ35" s="128">
        <v>5</v>
      </c>
      <c r="AR35" s="128">
        <v>1</v>
      </c>
    </row>
    <row r="36" spans="1:44" s="130" customFormat="1" ht="92.25" customHeight="1" thickBot="1">
      <c r="A36" s="155">
        <v>28</v>
      </c>
      <c r="B36" s="125" t="s">
        <v>58</v>
      </c>
      <c r="C36" s="125" t="s">
        <v>160</v>
      </c>
      <c r="D36" s="125" t="s">
        <v>157</v>
      </c>
      <c r="E36" s="125" t="s">
        <v>806</v>
      </c>
      <c r="F36" s="125">
        <v>57</v>
      </c>
      <c r="G36" s="125" t="s">
        <v>169</v>
      </c>
      <c r="H36" s="125" t="s">
        <v>168</v>
      </c>
      <c r="I36" s="125" t="s">
        <v>156</v>
      </c>
      <c r="J36" s="125" t="s">
        <v>405</v>
      </c>
      <c r="K36" s="93" t="s">
        <v>404</v>
      </c>
      <c r="L36" s="93" t="s">
        <v>403</v>
      </c>
      <c r="M36" s="74">
        <v>1</v>
      </c>
      <c r="N36" s="93" t="s">
        <v>402</v>
      </c>
      <c r="O36" s="93"/>
      <c r="P36" s="93" t="s">
        <v>313</v>
      </c>
      <c r="Q36" s="93" t="s">
        <v>401</v>
      </c>
      <c r="R36" s="74">
        <v>1</v>
      </c>
      <c r="S36" s="104">
        <v>43061</v>
      </c>
      <c r="T36" s="104">
        <v>43281</v>
      </c>
      <c r="U36" s="122">
        <f t="shared" si="0"/>
        <v>31.428571428571427</v>
      </c>
      <c r="V36" s="123">
        <f t="shared" si="1"/>
        <v>0</v>
      </c>
      <c r="W36" s="123">
        <f t="shared" si="2"/>
        <v>0</v>
      </c>
      <c r="X36" s="124">
        <f t="shared" si="3"/>
        <v>0</v>
      </c>
      <c r="Y36" s="123">
        <f t="shared" si="4"/>
        <v>0</v>
      </c>
      <c r="Z36" s="123">
        <f t="shared" si="5"/>
        <v>31.428571428571427</v>
      </c>
      <c r="AA36" s="91" t="s">
        <v>790</v>
      </c>
      <c r="AB36" s="91" t="s">
        <v>792</v>
      </c>
      <c r="AC36" s="131" t="s">
        <v>764</v>
      </c>
      <c r="AD36" s="60"/>
      <c r="AE36" s="60"/>
      <c r="AF36" s="98"/>
      <c r="AG36" s="98"/>
      <c r="AH36" s="98"/>
      <c r="AI36" s="98"/>
      <c r="AJ36" s="98"/>
      <c r="AK36" s="99"/>
      <c r="AL36" s="134">
        <v>0</v>
      </c>
      <c r="AM36" s="99">
        <v>0</v>
      </c>
      <c r="AN36" s="133">
        <v>0</v>
      </c>
      <c r="AO36" s="96" t="s">
        <v>800</v>
      </c>
      <c r="AP36" s="96" t="s">
        <v>543</v>
      </c>
      <c r="AQ36" s="128">
        <v>5</v>
      </c>
      <c r="AR36" s="128">
        <v>1</v>
      </c>
    </row>
    <row r="37" spans="1:44" s="130" customFormat="1" ht="92.25" customHeight="1" thickBot="1">
      <c r="A37" s="155">
        <v>29</v>
      </c>
      <c r="B37" s="125" t="s">
        <v>59</v>
      </c>
      <c r="C37" s="125" t="s">
        <v>160</v>
      </c>
      <c r="D37" s="125" t="s">
        <v>157</v>
      </c>
      <c r="E37" s="125" t="s">
        <v>806</v>
      </c>
      <c r="F37" s="125">
        <v>57</v>
      </c>
      <c r="G37" s="125" t="s">
        <v>169</v>
      </c>
      <c r="H37" s="125" t="s">
        <v>168</v>
      </c>
      <c r="I37" s="125" t="s">
        <v>156</v>
      </c>
      <c r="J37" s="125" t="s">
        <v>386</v>
      </c>
      <c r="K37" s="93" t="s">
        <v>400</v>
      </c>
      <c r="L37" s="93" t="s">
        <v>399</v>
      </c>
      <c r="M37" s="74">
        <v>1</v>
      </c>
      <c r="N37" s="93" t="s">
        <v>398</v>
      </c>
      <c r="O37" s="93"/>
      <c r="P37" s="93" t="s">
        <v>397</v>
      </c>
      <c r="Q37" s="93" t="s">
        <v>396</v>
      </c>
      <c r="R37" s="74">
        <v>1</v>
      </c>
      <c r="S37" s="104">
        <v>43061</v>
      </c>
      <c r="T37" s="104">
        <v>43281</v>
      </c>
      <c r="U37" s="122">
        <f t="shared" si="0"/>
        <v>31.428571428571427</v>
      </c>
      <c r="V37" s="123">
        <f t="shared" si="1"/>
        <v>0</v>
      </c>
      <c r="W37" s="123">
        <f t="shared" si="2"/>
        <v>0</v>
      </c>
      <c r="X37" s="124">
        <f t="shared" si="3"/>
        <v>0</v>
      </c>
      <c r="Y37" s="123">
        <f t="shared" si="4"/>
        <v>0</v>
      </c>
      <c r="Z37" s="123">
        <f t="shared" si="5"/>
        <v>31.428571428571427</v>
      </c>
      <c r="AA37" s="91" t="s">
        <v>790</v>
      </c>
      <c r="AB37" s="91" t="s">
        <v>792</v>
      </c>
      <c r="AC37" s="131" t="s">
        <v>764</v>
      </c>
      <c r="AD37" s="60"/>
      <c r="AE37" s="136"/>
      <c r="AF37" s="98"/>
      <c r="AG37" s="98"/>
      <c r="AH37" s="94"/>
      <c r="AI37" s="98"/>
      <c r="AJ37" s="139"/>
      <c r="AK37" s="99"/>
      <c r="AL37" s="134">
        <v>0</v>
      </c>
      <c r="AM37" s="99">
        <v>0</v>
      </c>
      <c r="AN37" s="133">
        <v>0</v>
      </c>
      <c r="AO37" s="96" t="s">
        <v>800</v>
      </c>
      <c r="AP37" s="96" t="s">
        <v>543</v>
      </c>
      <c r="AQ37" s="128">
        <v>5</v>
      </c>
      <c r="AR37" s="128">
        <v>1</v>
      </c>
    </row>
    <row r="38" spans="1:44" s="130" customFormat="1" ht="92.25" customHeight="1" thickBot="1">
      <c r="A38" s="155">
        <v>30</v>
      </c>
      <c r="B38" s="125" t="s">
        <v>60</v>
      </c>
      <c r="C38" s="125" t="s">
        <v>160</v>
      </c>
      <c r="D38" s="125" t="s">
        <v>157</v>
      </c>
      <c r="E38" s="125" t="s">
        <v>806</v>
      </c>
      <c r="F38" s="125">
        <v>57</v>
      </c>
      <c r="G38" s="125" t="s">
        <v>169</v>
      </c>
      <c r="H38" s="125" t="s">
        <v>168</v>
      </c>
      <c r="I38" s="125" t="s">
        <v>193</v>
      </c>
      <c r="J38" s="125" t="s">
        <v>248</v>
      </c>
      <c r="K38" s="93" t="s">
        <v>247</v>
      </c>
      <c r="L38" s="93" t="s">
        <v>246</v>
      </c>
      <c r="M38" s="74">
        <v>1</v>
      </c>
      <c r="N38" s="93" t="s">
        <v>245</v>
      </c>
      <c r="O38" s="93"/>
      <c r="P38" s="93" t="s">
        <v>244</v>
      </c>
      <c r="Q38" s="93" t="s">
        <v>243</v>
      </c>
      <c r="R38" s="74">
        <v>1</v>
      </c>
      <c r="S38" s="104">
        <v>43061</v>
      </c>
      <c r="T38" s="104">
        <v>43220</v>
      </c>
      <c r="U38" s="122">
        <f t="shared" si="0"/>
        <v>22.714285714285715</v>
      </c>
      <c r="V38" s="123">
        <f t="shared" si="1"/>
        <v>0</v>
      </c>
      <c r="W38" s="123">
        <f t="shared" si="2"/>
        <v>0</v>
      </c>
      <c r="X38" s="124">
        <f t="shared" si="3"/>
        <v>0</v>
      </c>
      <c r="Y38" s="123">
        <f t="shared" si="4"/>
        <v>0</v>
      </c>
      <c r="Z38" s="123">
        <f t="shared" si="5"/>
        <v>22.714285714285715</v>
      </c>
      <c r="AA38" s="91" t="s">
        <v>790</v>
      </c>
      <c r="AB38" s="91" t="s">
        <v>792</v>
      </c>
      <c r="AC38" s="131" t="s">
        <v>764</v>
      </c>
      <c r="AD38" s="60"/>
      <c r="AE38" s="94"/>
      <c r="AF38" s="98"/>
      <c r="AG38" s="98"/>
      <c r="AH38" s="140"/>
      <c r="AI38" s="98"/>
      <c r="AJ38" s="98"/>
      <c r="AK38" s="99"/>
      <c r="AL38" s="134">
        <v>0</v>
      </c>
      <c r="AM38" s="143" t="s">
        <v>802</v>
      </c>
      <c r="AN38" s="133">
        <v>0</v>
      </c>
      <c r="AO38" s="96" t="s">
        <v>800</v>
      </c>
      <c r="AP38" s="96" t="s">
        <v>543</v>
      </c>
      <c r="AQ38" s="128">
        <v>5</v>
      </c>
      <c r="AR38" s="128">
        <v>1</v>
      </c>
    </row>
    <row r="39" spans="1:44" s="130" customFormat="1" ht="92.25" customHeight="1" thickBot="1">
      <c r="A39" s="155">
        <v>31</v>
      </c>
      <c r="B39" s="125" t="s">
        <v>61</v>
      </c>
      <c r="C39" s="125" t="s">
        <v>177</v>
      </c>
      <c r="D39" s="125" t="s">
        <v>157</v>
      </c>
      <c r="E39" s="125" t="s">
        <v>806</v>
      </c>
      <c r="F39" s="125">
        <v>53</v>
      </c>
      <c r="G39" s="125" t="s">
        <v>169</v>
      </c>
      <c r="H39" s="125" t="s">
        <v>176</v>
      </c>
      <c r="I39" s="125" t="s">
        <v>156</v>
      </c>
      <c r="J39" s="125" t="s">
        <v>166</v>
      </c>
      <c r="K39" s="93" t="s">
        <v>175</v>
      </c>
      <c r="L39" s="93" t="s">
        <v>174</v>
      </c>
      <c r="M39" s="74">
        <v>1</v>
      </c>
      <c r="N39" s="93" t="s">
        <v>173</v>
      </c>
      <c r="O39" s="93"/>
      <c r="P39" s="93" t="s">
        <v>172</v>
      </c>
      <c r="Q39" s="93" t="s">
        <v>171</v>
      </c>
      <c r="R39" s="74">
        <v>1</v>
      </c>
      <c r="S39" s="104">
        <v>42975</v>
      </c>
      <c r="T39" s="104">
        <v>43281</v>
      </c>
      <c r="U39" s="122">
        <f t="shared" si="0"/>
        <v>43.714285714285715</v>
      </c>
      <c r="V39" s="123">
        <f t="shared" si="1"/>
        <v>95.8</v>
      </c>
      <c r="W39" s="123">
        <f t="shared" si="2"/>
        <v>1</v>
      </c>
      <c r="X39" s="124">
        <f t="shared" si="3"/>
        <v>43.714285714285715</v>
      </c>
      <c r="Y39" s="123">
        <f t="shared" si="4"/>
        <v>43.714285714285715</v>
      </c>
      <c r="Z39" s="123">
        <f t="shared" si="5"/>
        <v>43.714285714285715</v>
      </c>
      <c r="AA39" s="91" t="s">
        <v>790</v>
      </c>
      <c r="AB39" s="91" t="s">
        <v>792</v>
      </c>
      <c r="AC39" s="131" t="s">
        <v>764</v>
      </c>
      <c r="AD39" s="60"/>
      <c r="AE39" s="98"/>
      <c r="AF39" s="98"/>
      <c r="AG39" s="98"/>
      <c r="AH39" s="98"/>
      <c r="AI39" s="98"/>
      <c r="AJ39" s="98"/>
      <c r="AK39" s="99"/>
      <c r="AL39" s="134">
        <v>95.8</v>
      </c>
      <c r="AM39" s="143" t="s">
        <v>803</v>
      </c>
      <c r="AN39" s="133">
        <v>100</v>
      </c>
      <c r="AO39" s="96" t="s">
        <v>800</v>
      </c>
      <c r="AP39" s="96" t="s">
        <v>543</v>
      </c>
      <c r="AQ39" s="128">
        <v>5</v>
      </c>
      <c r="AR39" s="128">
        <v>1</v>
      </c>
    </row>
    <row r="40" spans="1:44" s="130" customFormat="1" ht="92.25" customHeight="1" thickBot="1">
      <c r="A40" s="155">
        <v>32</v>
      </c>
      <c r="B40" s="125" t="s">
        <v>62</v>
      </c>
      <c r="C40" s="125" t="s">
        <v>184</v>
      </c>
      <c r="D40" s="125" t="s">
        <v>157</v>
      </c>
      <c r="E40" s="125" t="s">
        <v>806</v>
      </c>
      <c r="F40" s="125">
        <v>62</v>
      </c>
      <c r="G40" s="125" t="s">
        <v>169</v>
      </c>
      <c r="H40" s="125" t="s">
        <v>168</v>
      </c>
      <c r="I40" s="125" t="s">
        <v>156</v>
      </c>
      <c r="J40" s="125" t="s">
        <v>452</v>
      </c>
      <c r="K40" s="93" t="s">
        <v>451</v>
      </c>
      <c r="L40" s="93" t="s">
        <v>450</v>
      </c>
      <c r="M40" s="74">
        <v>1</v>
      </c>
      <c r="N40" s="93" t="s">
        <v>449</v>
      </c>
      <c r="O40" s="93"/>
      <c r="P40" s="93" t="s">
        <v>448</v>
      </c>
      <c r="Q40" s="93" t="s">
        <v>447</v>
      </c>
      <c r="R40" s="74">
        <v>100</v>
      </c>
      <c r="S40" s="104">
        <v>43143</v>
      </c>
      <c r="T40" s="104">
        <v>43465</v>
      </c>
      <c r="U40" s="122">
        <f t="shared" si="0"/>
        <v>46</v>
      </c>
      <c r="V40" s="123">
        <f t="shared" si="1"/>
        <v>0</v>
      </c>
      <c r="W40" s="123">
        <f t="shared" si="2"/>
        <v>0</v>
      </c>
      <c r="X40" s="124">
        <f t="shared" si="3"/>
        <v>0</v>
      </c>
      <c r="Y40" s="123">
        <f t="shared" si="4"/>
        <v>0</v>
      </c>
      <c r="Z40" s="123">
        <f t="shared" si="5"/>
        <v>0</v>
      </c>
      <c r="AA40" s="91" t="s">
        <v>790</v>
      </c>
      <c r="AB40" s="91" t="s">
        <v>796</v>
      </c>
      <c r="AC40" s="131" t="s">
        <v>752</v>
      </c>
      <c r="AD40" s="60"/>
      <c r="AE40" s="98"/>
      <c r="AF40" s="98"/>
      <c r="AG40" s="98"/>
      <c r="AH40" s="132"/>
      <c r="AI40" s="98"/>
      <c r="AJ40" s="98"/>
      <c r="AK40" s="99"/>
      <c r="AL40" s="134">
        <v>0</v>
      </c>
      <c r="AM40" s="99">
        <v>0</v>
      </c>
      <c r="AN40" s="133">
        <v>0</v>
      </c>
      <c r="AO40" s="96" t="s">
        <v>159</v>
      </c>
      <c r="AP40" s="96" t="s">
        <v>543</v>
      </c>
      <c r="AQ40" s="128">
        <v>5</v>
      </c>
      <c r="AR40" s="128">
        <v>1</v>
      </c>
    </row>
    <row r="41" spans="1:44" s="130" customFormat="1" ht="92.25" customHeight="1" thickBot="1">
      <c r="A41" s="155">
        <v>33</v>
      </c>
      <c r="B41" s="125" t="s">
        <v>63</v>
      </c>
      <c r="C41" s="125" t="s">
        <v>160</v>
      </c>
      <c r="D41" s="125" t="s">
        <v>157</v>
      </c>
      <c r="E41" s="125" t="s">
        <v>806</v>
      </c>
      <c r="F41" s="125">
        <v>57</v>
      </c>
      <c r="G41" s="125" t="s">
        <v>169</v>
      </c>
      <c r="H41" s="125" t="s">
        <v>168</v>
      </c>
      <c r="I41" s="125" t="s">
        <v>156</v>
      </c>
      <c r="J41" s="125" t="s">
        <v>428</v>
      </c>
      <c r="K41" s="93" t="s">
        <v>441</v>
      </c>
      <c r="L41" s="93" t="s">
        <v>440</v>
      </c>
      <c r="M41" s="74">
        <v>1</v>
      </c>
      <c r="N41" s="93" t="s">
        <v>439</v>
      </c>
      <c r="O41" s="93"/>
      <c r="P41" s="93" t="s">
        <v>438</v>
      </c>
      <c r="Q41" s="93" t="s">
        <v>437</v>
      </c>
      <c r="R41" s="74">
        <v>1</v>
      </c>
      <c r="S41" s="104">
        <v>43061</v>
      </c>
      <c r="T41" s="104">
        <v>43425</v>
      </c>
      <c r="U41" s="122">
        <f t="shared" ref="U41:U72" si="6">DATEDIF(S41,T41,"D")/7</f>
        <v>52</v>
      </c>
      <c r="V41" s="123">
        <f t="shared" ref="V41:V72" si="7">+AL41</f>
        <v>8.33</v>
      </c>
      <c r="W41" s="123">
        <f t="shared" ref="W41:W72" si="8">IF(R41=0,0,IF(V41/R41&gt;1,1,V41/R41))</f>
        <v>1</v>
      </c>
      <c r="X41" s="124">
        <f t="shared" ref="X41:X72" si="9">U41*W41</f>
        <v>52</v>
      </c>
      <c r="Y41" s="123">
        <f t="shared" ref="Y41:Y72" si="10">IF(T41&lt;=$Y$4,X41,0)</f>
        <v>0</v>
      </c>
      <c r="Z41" s="123">
        <f t="shared" ref="Z41:Z72" si="11">IF($Y$4&gt;=T41,U41,0)</f>
        <v>0</v>
      </c>
      <c r="AA41" s="91" t="s">
        <v>790</v>
      </c>
      <c r="AB41" s="91" t="s">
        <v>792</v>
      </c>
      <c r="AC41" s="131" t="s">
        <v>764</v>
      </c>
      <c r="AD41" s="60"/>
      <c r="AE41" s="148"/>
      <c r="AF41" s="98"/>
      <c r="AG41" s="98"/>
      <c r="AH41" s="98"/>
      <c r="AI41" s="149"/>
      <c r="AJ41" s="150"/>
      <c r="AK41" s="99"/>
      <c r="AL41" s="134">
        <v>8.33</v>
      </c>
      <c r="AM41" s="143" t="s">
        <v>801</v>
      </c>
      <c r="AN41" s="133">
        <v>50</v>
      </c>
      <c r="AO41" s="96" t="s">
        <v>159</v>
      </c>
      <c r="AP41" s="96" t="s">
        <v>543</v>
      </c>
      <c r="AQ41" s="128">
        <v>5</v>
      </c>
      <c r="AR41" s="128">
        <v>1</v>
      </c>
    </row>
    <row r="42" spans="1:44" s="130" customFormat="1" ht="92.25" customHeight="1" thickBot="1">
      <c r="A42" s="155">
        <v>34</v>
      </c>
      <c r="B42" s="125" t="s">
        <v>64</v>
      </c>
      <c r="C42" s="125" t="s">
        <v>184</v>
      </c>
      <c r="D42" s="125" t="s">
        <v>157</v>
      </c>
      <c r="E42" s="125" t="s">
        <v>806</v>
      </c>
      <c r="F42" s="125">
        <v>62</v>
      </c>
      <c r="G42" s="125" t="s">
        <v>169</v>
      </c>
      <c r="H42" s="125" t="s">
        <v>168</v>
      </c>
      <c r="I42" s="125" t="s">
        <v>156</v>
      </c>
      <c r="J42" s="125" t="s">
        <v>428</v>
      </c>
      <c r="K42" s="93" t="s">
        <v>427</v>
      </c>
      <c r="L42" s="93" t="s">
        <v>436</v>
      </c>
      <c r="M42" s="74">
        <v>1</v>
      </c>
      <c r="N42" s="93" t="s">
        <v>435</v>
      </c>
      <c r="O42" s="93"/>
      <c r="P42" s="93" t="s">
        <v>434</v>
      </c>
      <c r="Q42" s="93" t="s">
        <v>433</v>
      </c>
      <c r="R42" s="74">
        <v>100</v>
      </c>
      <c r="S42" s="104">
        <v>43143</v>
      </c>
      <c r="T42" s="104">
        <v>43465</v>
      </c>
      <c r="U42" s="122">
        <f t="shared" si="6"/>
        <v>46</v>
      </c>
      <c r="V42" s="123">
        <f t="shared" si="7"/>
        <v>0</v>
      </c>
      <c r="W42" s="123">
        <f t="shared" si="8"/>
        <v>0</v>
      </c>
      <c r="X42" s="124">
        <f t="shared" si="9"/>
        <v>0</v>
      </c>
      <c r="Y42" s="123">
        <f t="shared" si="10"/>
        <v>0</v>
      </c>
      <c r="Z42" s="123">
        <f t="shared" si="11"/>
        <v>0</v>
      </c>
      <c r="AA42" s="91" t="s">
        <v>790</v>
      </c>
      <c r="AB42" s="91" t="s">
        <v>796</v>
      </c>
      <c r="AC42" s="131" t="s">
        <v>752</v>
      </c>
      <c r="AD42" s="60"/>
      <c r="AE42" s="74"/>
      <c r="AF42" s="74"/>
      <c r="AG42" s="74"/>
      <c r="AH42" s="74"/>
      <c r="AI42" s="94"/>
      <c r="AJ42" s="98"/>
      <c r="AK42" s="99" t="s">
        <v>804</v>
      </c>
      <c r="AL42" s="134">
        <v>0</v>
      </c>
      <c r="AM42" s="99">
        <v>0</v>
      </c>
      <c r="AN42" s="133">
        <v>0</v>
      </c>
      <c r="AO42" s="96" t="s">
        <v>159</v>
      </c>
      <c r="AP42" s="96" t="s">
        <v>543</v>
      </c>
      <c r="AQ42" s="128">
        <v>5</v>
      </c>
      <c r="AR42" s="128">
        <v>1</v>
      </c>
    </row>
    <row r="43" spans="1:44" s="130" customFormat="1" ht="92.25" customHeight="1" thickBot="1">
      <c r="A43" s="155">
        <v>35</v>
      </c>
      <c r="B43" s="125" t="s">
        <v>65</v>
      </c>
      <c r="C43" s="125" t="s">
        <v>184</v>
      </c>
      <c r="D43" s="125" t="s">
        <v>157</v>
      </c>
      <c r="E43" s="125" t="s">
        <v>806</v>
      </c>
      <c r="F43" s="125">
        <v>62</v>
      </c>
      <c r="G43" s="125" t="s">
        <v>169</v>
      </c>
      <c r="H43" s="125" t="s">
        <v>168</v>
      </c>
      <c r="I43" s="125" t="s">
        <v>156</v>
      </c>
      <c r="J43" s="125" t="s">
        <v>428</v>
      </c>
      <c r="K43" s="93" t="s">
        <v>427</v>
      </c>
      <c r="L43" s="93" t="s">
        <v>432</v>
      </c>
      <c r="M43" s="74">
        <v>2</v>
      </c>
      <c r="N43" s="93" t="s">
        <v>431</v>
      </c>
      <c r="O43" s="93"/>
      <c r="P43" s="93" t="s">
        <v>295</v>
      </c>
      <c r="Q43" s="93" t="s">
        <v>294</v>
      </c>
      <c r="R43" s="74">
        <v>100</v>
      </c>
      <c r="S43" s="104">
        <v>43143</v>
      </c>
      <c r="T43" s="104">
        <v>43465</v>
      </c>
      <c r="U43" s="122">
        <f t="shared" si="6"/>
        <v>46</v>
      </c>
      <c r="V43" s="123">
        <f t="shared" si="7"/>
        <v>0</v>
      </c>
      <c r="W43" s="123">
        <f t="shared" si="8"/>
        <v>0</v>
      </c>
      <c r="X43" s="124">
        <f t="shared" si="9"/>
        <v>0</v>
      </c>
      <c r="Y43" s="123">
        <f t="shared" si="10"/>
        <v>0</v>
      </c>
      <c r="Z43" s="123">
        <f t="shared" si="11"/>
        <v>0</v>
      </c>
      <c r="AA43" s="91" t="s">
        <v>790</v>
      </c>
      <c r="AB43" s="91" t="s">
        <v>114</v>
      </c>
      <c r="AC43" s="131" t="s">
        <v>760</v>
      </c>
      <c r="AD43" s="60"/>
      <c r="AE43" s="93"/>
      <c r="AF43" s="93"/>
      <c r="AG43" s="93"/>
      <c r="AH43" s="93"/>
      <c r="AI43" s="94"/>
      <c r="AJ43" s="98"/>
      <c r="AK43" s="99" t="s">
        <v>804</v>
      </c>
      <c r="AL43" s="134">
        <v>0</v>
      </c>
      <c r="AM43" s="99">
        <v>0</v>
      </c>
      <c r="AN43" s="133">
        <v>0</v>
      </c>
      <c r="AO43" s="96" t="s">
        <v>159</v>
      </c>
      <c r="AP43" s="96" t="s">
        <v>543</v>
      </c>
      <c r="AQ43" s="128">
        <v>5</v>
      </c>
      <c r="AR43" s="128">
        <v>1</v>
      </c>
    </row>
    <row r="44" spans="1:44" s="130" customFormat="1" ht="92.25" customHeight="1" thickBot="1">
      <c r="A44" s="155">
        <v>36</v>
      </c>
      <c r="B44" s="125" t="s">
        <v>66</v>
      </c>
      <c r="C44" s="125" t="s">
        <v>184</v>
      </c>
      <c r="D44" s="125" t="s">
        <v>157</v>
      </c>
      <c r="E44" s="125" t="s">
        <v>806</v>
      </c>
      <c r="F44" s="125">
        <v>62</v>
      </c>
      <c r="G44" s="125" t="s">
        <v>169</v>
      </c>
      <c r="H44" s="125" t="s">
        <v>168</v>
      </c>
      <c r="I44" s="125" t="s">
        <v>156</v>
      </c>
      <c r="J44" s="125" t="s">
        <v>428</v>
      </c>
      <c r="K44" s="93" t="s">
        <v>427</v>
      </c>
      <c r="L44" s="93" t="s">
        <v>426</v>
      </c>
      <c r="M44" s="74">
        <v>3</v>
      </c>
      <c r="N44" s="93" t="s">
        <v>425</v>
      </c>
      <c r="O44" s="93"/>
      <c r="P44" s="93" t="s">
        <v>197</v>
      </c>
      <c r="Q44" s="93" t="s">
        <v>197</v>
      </c>
      <c r="R44" s="74">
        <v>100</v>
      </c>
      <c r="S44" s="104">
        <v>43143</v>
      </c>
      <c r="T44" s="104">
        <v>43465</v>
      </c>
      <c r="U44" s="122">
        <f t="shared" si="6"/>
        <v>46</v>
      </c>
      <c r="V44" s="123">
        <f t="shared" si="7"/>
        <v>0</v>
      </c>
      <c r="W44" s="123">
        <f t="shared" si="8"/>
        <v>0</v>
      </c>
      <c r="X44" s="124">
        <f t="shared" si="9"/>
        <v>0</v>
      </c>
      <c r="Y44" s="123">
        <f t="shared" si="10"/>
        <v>0</v>
      </c>
      <c r="Z44" s="123">
        <f t="shared" si="11"/>
        <v>0</v>
      </c>
      <c r="AA44" s="91" t="s">
        <v>790</v>
      </c>
      <c r="AB44" s="91" t="s">
        <v>114</v>
      </c>
      <c r="AC44" s="131" t="s">
        <v>760</v>
      </c>
      <c r="AD44" s="60"/>
      <c r="AE44" s="138"/>
      <c r="AF44" s="98"/>
      <c r="AG44" s="98"/>
      <c r="AH44" s="98"/>
      <c r="AI44" s="94"/>
      <c r="AJ44" s="98"/>
      <c r="AK44" s="99" t="s">
        <v>804</v>
      </c>
      <c r="AL44" s="134">
        <v>0</v>
      </c>
      <c r="AM44" s="99">
        <v>0</v>
      </c>
      <c r="AN44" s="133">
        <v>0</v>
      </c>
      <c r="AO44" s="96" t="s">
        <v>159</v>
      </c>
      <c r="AP44" s="96" t="s">
        <v>543</v>
      </c>
      <c r="AQ44" s="128">
        <v>5</v>
      </c>
      <c r="AR44" s="128">
        <v>1</v>
      </c>
    </row>
    <row r="45" spans="1:44" s="130" customFormat="1" ht="92.25" customHeight="1" thickBot="1">
      <c r="A45" s="155">
        <v>37</v>
      </c>
      <c r="B45" s="125" t="s">
        <v>67</v>
      </c>
      <c r="C45" s="125" t="s">
        <v>184</v>
      </c>
      <c r="D45" s="125" t="s">
        <v>157</v>
      </c>
      <c r="E45" s="125" t="s">
        <v>806</v>
      </c>
      <c r="F45" s="125">
        <v>62</v>
      </c>
      <c r="G45" s="125" t="s">
        <v>169</v>
      </c>
      <c r="H45" s="125" t="s">
        <v>168</v>
      </c>
      <c r="I45" s="125" t="s">
        <v>156</v>
      </c>
      <c r="J45" s="125" t="s">
        <v>405</v>
      </c>
      <c r="K45" s="93" t="s">
        <v>410</v>
      </c>
      <c r="L45" s="93" t="s">
        <v>409</v>
      </c>
      <c r="M45" s="74">
        <v>1</v>
      </c>
      <c r="N45" s="93" t="s">
        <v>408</v>
      </c>
      <c r="O45" s="93"/>
      <c r="P45" s="93" t="s">
        <v>407</v>
      </c>
      <c r="Q45" s="93" t="s">
        <v>406</v>
      </c>
      <c r="R45" s="74">
        <v>100</v>
      </c>
      <c r="S45" s="104">
        <v>43143</v>
      </c>
      <c r="T45" s="104">
        <v>43465</v>
      </c>
      <c r="U45" s="122">
        <f t="shared" si="6"/>
        <v>46</v>
      </c>
      <c r="V45" s="123">
        <f t="shared" si="7"/>
        <v>0</v>
      </c>
      <c r="W45" s="123">
        <f t="shared" si="8"/>
        <v>0</v>
      </c>
      <c r="X45" s="124">
        <f t="shared" si="9"/>
        <v>0</v>
      </c>
      <c r="Y45" s="123">
        <f t="shared" si="10"/>
        <v>0</v>
      </c>
      <c r="Z45" s="123">
        <f t="shared" si="11"/>
        <v>0</v>
      </c>
      <c r="AA45" s="91" t="s">
        <v>790</v>
      </c>
      <c r="AB45" s="91" t="s">
        <v>796</v>
      </c>
      <c r="AC45" s="131" t="s">
        <v>752</v>
      </c>
      <c r="AD45" s="60"/>
      <c r="AE45" s="60"/>
      <c r="AF45" s="98"/>
      <c r="AG45" s="98"/>
      <c r="AH45" s="98"/>
      <c r="AI45" s="98"/>
      <c r="AJ45" s="98"/>
      <c r="AK45" s="99"/>
      <c r="AL45" s="134">
        <v>0</v>
      </c>
      <c r="AM45" s="99">
        <v>0</v>
      </c>
      <c r="AN45" s="133">
        <v>0</v>
      </c>
      <c r="AO45" s="96" t="s">
        <v>159</v>
      </c>
      <c r="AP45" s="96" t="s">
        <v>543</v>
      </c>
      <c r="AQ45" s="128">
        <v>5</v>
      </c>
      <c r="AR45" s="128">
        <v>1</v>
      </c>
    </row>
    <row r="46" spans="1:44" s="130" customFormat="1" ht="92.25" customHeight="1" thickBot="1">
      <c r="A46" s="155">
        <v>38</v>
      </c>
      <c r="B46" s="125" t="s">
        <v>68</v>
      </c>
      <c r="C46" s="125" t="s">
        <v>184</v>
      </c>
      <c r="D46" s="125" t="s">
        <v>157</v>
      </c>
      <c r="E46" s="125" t="s">
        <v>806</v>
      </c>
      <c r="F46" s="125">
        <v>62</v>
      </c>
      <c r="G46" s="125" t="s">
        <v>169</v>
      </c>
      <c r="H46" s="125" t="s">
        <v>168</v>
      </c>
      <c r="I46" s="125" t="s">
        <v>156</v>
      </c>
      <c r="J46" s="125" t="s">
        <v>386</v>
      </c>
      <c r="K46" s="93" t="s">
        <v>391</v>
      </c>
      <c r="L46" s="93" t="s">
        <v>395</v>
      </c>
      <c r="M46" s="74">
        <v>1</v>
      </c>
      <c r="N46" s="93" t="s">
        <v>394</v>
      </c>
      <c r="O46" s="93"/>
      <c r="P46" s="93" t="s">
        <v>393</v>
      </c>
      <c r="Q46" s="93" t="s">
        <v>392</v>
      </c>
      <c r="R46" s="74">
        <v>100</v>
      </c>
      <c r="S46" s="104">
        <v>43143</v>
      </c>
      <c r="T46" s="104">
        <v>43465</v>
      </c>
      <c r="U46" s="122">
        <f t="shared" si="6"/>
        <v>46</v>
      </c>
      <c r="V46" s="123">
        <f t="shared" si="7"/>
        <v>0</v>
      </c>
      <c r="W46" s="123">
        <f t="shared" si="8"/>
        <v>0</v>
      </c>
      <c r="X46" s="124">
        <f t="shared" si="9"/>
        <v>0</v>
      </c>
      <c r="Y46" s="123">
        <f t="shared" si="10"/>
        <v>0</v>
      </c>
      <c r="Z46" s="123">
        <f t="shared" si="11"/>
        <v>0</v>
      </c>
      <c r="AA46" s="91" t="s">
        <v>790</v>
      </c>
      <c r="AB46" s="91" t="s">
        <v>796</v>
      </c>
      <c r="AC46" s="131" t="s">
        <v>752</v>
      </c>
      <c r="AD46" s="60"/>
      <c r="AE46" s="136"/>
      <c r="AF46" s="98"/>
      <c r="AG46" s="98"/>
      <c r="AH46" s="94"/>
      <c r="AI46" s="94"/>
      <c r="AJ46" s="98"/>
      <c r="AK46" s="99" t="s">
        <v>804</v>
      </c>
      <c r="AL46" s="134">
        <v>0</v>
      </c>
      <c r="AM46" s="99">
        <v>0</v>
      </c>
      <c r="AN46" s="133">
        <v>0</v>
      </c>
      <c r="AO46" s="96" t="s">
        <v>159</v>
      </c>
      <c r="AP46" s="96" t="s">
        <v>543</v>
      </c>
      <c r="AQ46" s="128">
        <v>5</v>
      </c>
      <c r="AR46" s="128">
        <v>1</v>
      </c>
    </row>
    <row r="47" spans="1:44" s="130" customFormat="1" ht="92.25" customHeight="1" thickBot="1">
      <c r="A47" s="155">
        <v>39</v>
      </c>
      <c r="B47" s="125" t="s">
        <v>69</v>
      </c>
      <c r="C47" s="125" t="s">
        <v>184</v>
      </c>
      <c r="D47" s="125" t="s">
        <v>157</v>
      </c>
      <c r="E47" s="125" t="s">
        <v>806</v>
      </c>
      <c r="F47" s="125">
        <v>62</v>
      </c>
      <c r="G47" s="125" t="s">
        <v>169</v>
      </c>
      <c r="H47" s="125" t="s">
        <v>168</v>
      </c>
      <c r="I47" s="125" t="s">
        <v>156</v>
      </c>
      <c r="J47" s="125" t="s">
        <v>386</v>
      </c>
      <c r="K47" s="93" t="s">
        <v>391</v>
      </c>
      <c r="L47" s="93" t="s">
        <v>390</v>
      </c>
      <c r="M47" s="74">
        <v>2</v>
      </c>
      <c r="N47" s="93" t="s">
        <v>389</v>
      </c>
      <c r="O47" s="93"/>
      <c r="P47" s="93" t="s">
        <v>388</v>
      </c>
      <c r="Q47" s="93" t="s">
        <v>387</v>
      </c>
      <c r="R47" s="74">
        <v>0.5</v>
      </c>
      <c r="S47" s="104">
        <v>43143</v>
      </c>
      <c r="T47" s="104">
        <v>43465</v>
      </c>
      <c r="U47" s="122">
        <f t="shared" si="6"/>
        <v>46</v>
      </c>
      <c r="V47" s="123">
        <f t="shared" si="7"/>
        <v>0</v>
      </c>
      <c r="W47" s="123">
        <f t="shared" si="8"/>
        <v>0</v>
      </c>
      <c r="X47" s="124">
        <f t="shared" si="9"/>
        <v>0</v>
      </c>
      <c r="Y47" s="123">
        <f t="shared" si="10"/>
        <v>0</v>
      </c>
      <c r="Z47" s="123">
        <f t="shared" si="11"/>
        <v>0</v>
      </c>
      <c r="AA47" s="91" t="s">
        <v>790</v>
      </c>
      <c r="AB47" s="91" t="s">
        <v>796</v>
      </c>
      <c r="AC47" s="131" t="s">
        <v>752</v>
      </c>
      <c r="AD47" s="60"/>
      <c r="AE47" s="136"/>
      <c r="AF47" s="98"/>
      <c r="AG47" s="98"/>
      <c r="AH47" s="94"/>
      <c r="AI47" s="94"/>
      <c r="AJ47" s="98"/>
      <c r="AK47" s="99" t="s">
        <v>804</v>
      </c>
      <c r="AL47" s="134">
        <v>0</v>
      </c>
      <c r="AM47" s="99">
        <v>0</v>
      </c>
      <c r="AN47" s="133">
        <v>0</v>
      </c>
      <c r="AO47" s="96" t="s">
        <v>159</v>
      </c>
      <c r="AP47" s="96" t="s">
        <v>543</v>
      </c>
      <c r="AQ47" s="128">
        <v>5</v>
      </c>
      <c r="AR47" s="128">
        <v>1</v>
      </c>
    </row>
    <row r="48" spans="1:44" s="130" customFormat="1" ht="92.25" customHeight="1" thickBot="1">
      <c r="A48" s="155">
        <v>40</v>
      </c>
      <c r="B48" s="125" t="s">
        <v>70</v>
      </c>
      <c r="C48" s="125" t="s">
        <v>184</v>
      </c>
      <c r="D48" s="125" t="s">
        <v>157</v>
      </c>
      <c r="E48" s="125" t="s">
        <v>806</v>
      </c>
      <c r="F48" s="125">
        <v>62</v>
      </c>
      <c r="G48" s="125" t="s">
        <v>169</v>
      </c>
      <c r="H48" s="125" t="s">
        <v>168</v>
      </c>
      <c r="I48" s="125" t="s">
        <v>156</v>
      </c>
      <c r="J48" s="125" t="s">
        <v>370</v>
      </c>
      <c r="K48" s="93" t="s">
        <v>375</v>
      </c>
      <c r="L48" s="93" t="s">
        <v>374</v>
      </c>
      <c r="M48" s="74">
        <v>1</v>
      </c>
      <c r="N48" s="93" t="s">
        <v>373</v>
      </c>
      <c r="O48" s="93"/>
      <c r="P48" s="93" t="s">
        <v>372</v>
      </c>
      <c r="Q48" s="93" t="s">
        <v>372</v>
      </c>
      <c r="R48" s="74">
        <v>100</v>
      </c>
      <c r="S48" s="104">
        <v>43143</v>
      </c>
      <c r="T48" s="104">
        <v>43465</v>
      </c>
      <c r="U48" s="122">
        <f t="shared" si="6"/>
        <v>46</v>
      </c>
      <c r="V48" s="123">
        <f t="shared" si="7"/>
        <v>0</v>
      </c>
      <c r="W48" s="123">
        <f t="shared" si="8"/>
        <v>0</v>
      </c>
      <c r="X48" s="124">
        <f t="shared" si="9"/>
        <v>0</v>
      </c>
      <c r="Y48" s="123">
        <f t="shared" si="10"/>
        <v>0</v>
      </c>
      <c r="Z48" s="123">
        <f t="shared" si="11"/>
        <v>0</v>
      </c>
      <c r="AA48" s="91" t="s">
        <v>790</v>
      </c>
      <c r="AB48" s="91" t="s">
        <v>793</v>
      </c>
      <c r="AC48" s="60" t="s">
        <v>371</v>
      </c>
      <c r="AD48" s="60"/>
      <c r="AE48" s="136"/>
      <c r="AF48" s="98"/>
      <c r="AG48" s="98"/>
      <c r="AH48" s="96"/>
      <c r="AI48" s="98"/>
      <c r="AJ48" s="137"/>
      <c r="AK48" s="99"/>
      <c r="AL48" s="134">
        <v>0</v>
      </c>
      <c r="AM48" s="99">
        <v>0</v>
      </c>
      <c r="AN48" s="133">
        <v>0</v>
      </c>
      <c r="AO48" s="96" t="s">
        <v>159</v>
      </c>
      <c r="AP48" s="96" t="s">
        <v>543</v>
      </c>
      <c r="AQ48" s="128">
        <v>5</v>
      </c>
      <c r="AR48" s="128">
        <v>1</v>
      </c>
    </row>
    <row r="49" spans="1:44" s="130" customFormat="1" ht="92.25" customHeight="1" thickBot="1">
      <c r="A49" s="155">
        <v>41</v>
      </c>
      <c r="B49" s="125" t="s">
        <v>71</v>
      </c>
      <c r="C49" s="125" t="s">
        <v>160</v>
      </c>
      <c r="D49" s="125" t="s">
        <v>157</v>
      </c>
      <c r="E49" s="125" t="s">
        <v>806</v>
      </c>
      <c r="F49" s="125">
        <v>57</v>
      </c>
      <c r="G49" s="125" t="s">
        <v>169</v>
      </c>
      <c r="H49" s="125" t="s">
        <v>168</v>
      </c>
      <c r="I49" s="125" t="s">
        <v>156</v>
      </c>
      <c r="J49" s="125" t="s">
        <v>370</v>
      </c>
      <c r="K49" s="93" t="s">
        <v>369</v>
      </c>
      <c r="L49" s="93" t="s">
        <v>368</v>
      </c>
      <c r="M49" s="74">
        <v>1</v>
      </c>
      <c r="N49" s="93" t="s">
        <v>367</v>
      </c>
      <c r="O49" s="93"/>
      <c r="P49" s="93" t="s">
        <v>255</v>
      </c>
      <c r="Q49" s="93" t="s">
        <v>255</v>
      </c>
      <c r="R49" s="74">
        <v>1</v>
      </c>
      <c r="S49" s="104">
        <v>43061</v>
      </c>
      <c r="T49" s="104">
        <v>43425</v>
      </c>
      <c r="U49" s="122">
        <f t="shared" si="6"/>
        <v>52</v>
      </c>
      <c r="V49" s="123">
        <f t="shared" si="7"/>
        <v>0</v>
      </c>
      <c r="W49" s="123">
        <f t="shared" si="8"/>
        <v>0</v>
      </c>
      <c r="X49" s="124">
        <f t="shared" si="9"/>
        <v>0</v>
      </c>
      <c r="Y49" s="123">
        <f t="shared" si="10"/>
        <v>0</v>
      </c>
      <c r="Z49" s="123">
        <f t="shared" si="11"/>
        <v>0</v>
      </c>
      <c r="AA49" s="91" t="s">
        <v>790</v>
      </c>
      <c r="AB49" s="91" t="s">
        <v>792</v>
      </c>
      <c r="AC49" s="131" t="s">
        <v>764</v>
      </c>
      <c r="AD49" s="60"/>
      <c r="AE49" s="138"/>
      <c r="AF49" s="98"/>
      <c r="AG49" s="98"/>
      <c r="AH49" s="92"/>
      <c r="AI49" s="98"/>
      <c r="AJ49" s="139"/>
      <c r="AK49" s="135"/>
      <c r="AL49" s="134">
        <v>0</v>
      </c>
      <c r="AM49" s="99">
        <v>0</v>
      </c>
      <c r="AN49" s="133">
        <v>0</v>
      </c>
      <c r="AO49" s="96" t="s">
        <v>159</v>
      </c>
      <c r="AP49" s="96" t="s">
        <v>543</v>
      </c>
      <c r="AQ49" s="128">
        <v>5</v>
      </c>
      <c r="AR49" s="128">
        <v>1</v>
      </c>
    </row>
    <row r="50" spans="1:44" s="130" customFormat="1" ht="92.25" customHeight="1" thickBot="1">
      <c r="A50" s="155">
        <v>42</v>
      </c>
      <c r="B50" s="125" t="s">
        <v>72</v>
      </c>
      <c r="C50" s="125" t="s">
        <v>160</v>
      </c>
      <c r="D50" s="125" t="s">
        <v>157</v>
      </c>
      <c r="E50" s="125" t="s">
        <v>806</v>
      </c>
      <c r="F50" s="125">
        <v>57</v>
      </c>
      <c r="G50" s="125" t="s">
        <v>169</v>
      </c>
      <c r="H50" s="125" t="s">
        <v>168</v>
      </c>
      <c r="I50" s="125" t="s">
        <v>156</v>
      </c>
      <c r="J50" s="125" t="s">
        <v>361</v>
      </c>
      <c r="K50" s="93" t="s">
        <v>366</v>
      </c>
      <c r="L50" s="93" t="s">
        <v>365</v>
      </c>
      <c r="M50" s="74">
        <v>1</v>
      </c>
      <c r="N50" s="93" t="s">
        <v>364</v>
      </c>
      <c r="O50" s="93"/>
      <c r="P50" s="93" t="s">
        <v>363</v>
      </c>
      <c r="Q50" s="93" t="s">
        <v>362</v>
      </c>
      <c r="R50" s="74">
        <v>1</v>
      </c>
      <c r="S50" s="104">
        <v>43061</v>
      </c>
      <c r="T50" s="104">
        <v>43425</v>
      </c>
      <c r="U50" s="122">
        <f t="shared" si="6"/>
        <v>52</v>
      </c>
      <c r="V50" s="123">
        <f t="shared" si="7"/>
        <v>0</v>
      </c>
      <c r="W50" s="123">
        <f t="shared" si="8"/>
        <v>0</v>
      </c>
      <c r="X50" s="124">
        <f t="shared" si="9"/>
        <v>0</v>
      </c>
      <c r="Y50" s="123">
        <f t="shared" si="10"/>
        <v>0</v>
      </c>
      <c r="Z50" s="123">
        <f t="shared" si="11"/>
        <v>0</v>
      </c>
      <c r="AA50" s="91" t="s">
        <v>790</v>
      </c>
      <c r="AB50" s="91" t="s">
        <v>792</v>
      </c>
      <c r="AC50" s="131" t="s">
        <v>764</v>
      </c>
      <c r="AD50" s="60"/>
      <c r="AE50" s="138"/>
      <c r="AF50" s="98"/>
      <c r="AG50" s="98"/>
      <c r="AH50" s="92"/>
      <c r="AI50" s="98"/>
      <c r="AJ50" s="139"/>
      <c r="AK50" s="135" t="s">
        <v>804</v>
      </c>
      <c r="AL50" s="134">
        <v>0</v>
      </c>
      <c r="AM50" s="99">
        <v>0</v>
      </c>
      <c r="AN50" s="133">
        <v>0</v>
      </c>
      <c r="AO50" s="96" t="s">
        <v>159</v>
      </c>
      <c r="AP50" s="96" t="s">
        <v>543</v>
      </c>
      <c r="AQ50" s="128">
        <v>5</v>
      </c>
      <c r="AR50" s="128">
        <v>1</v>
      </c>
    </row>
    <row r="51" spans="1:44" s="130" customFormat="1" ht="92.25" customHeight="1" thickBot="1">
      <c r="A51" s="155">
        <v>43</v>
      </c>
      <c r="B51" s="125" t="s">
        <v>73</v>
      </c>
      <c r="C51" s="125" t="s">
        <v>184</v>
      </c>
      <c r="D51" s="125" t="s">
        <v>157</v>
      </c>
      <c r="E51" s="125" t="s">
        <v>806</v>
      </c>
      <c r="F51" s="125">
        <v>62</v>
      </c>
      <c r="G51" s="125" t="s">
        <v>169</v>
      </c>
      <c r="H51" s="125" t="s">
        <v>168</v>
      </c>
      <c r="I51" s="125" t="s">
        <v>156</v>
      </c>
      <c r="J51" s="125" t="s">
        <v>361</v>
      </c>
      <c r="K51" s="93" t="s">
        <v>360</v>
      </c>
      <c r="L51" s="93" t="s">
        <v>359</v>
      </c>
      <c r="M51" s="74">
        <v>1</v>
      </c>
      <c r="N51" s="93" t="s">
        <v>358</v>
      </c>
      <c r="O51" s="93"/>
      <c r="P51" s="93" t="s">
        <v>357</v>
      </c>
      <c r="Q51" s="93" t="s">
        <v>356</v>
      </c>
      <c r="R51" s="74">
        <v>100</v>
      </c>
      <c r="S51" s="104">
        <v>43143</v>
      </c>
      <c r="T51" s="104">
        <v>43465</v>
      </c>
      <c r="U51" s="122">
        <f t="shared" si="6"/>
        <v>46</v>
      </c>
      <c r="V51" s="123">
        <f t="shared" si="7"/>
        <v>0</v>
      </c>
      <c r="W51" s="123">
        <f t="shared" si="8"/>
        <v>0</v>
      </c>
      <c r="X51" s="124">
        <f t="shared" si="9"/>
        <v>0</v>
      </c>
      <c r="Y51" s="123">
        <f t="shared" si="10"/>
        <v>0</v>
      </c>
      <c r="Z51" s="123">
        <f t="shared" si="11"/>
        <v>0</v>
      </c>
      <c r="AA51" s="91" t="s">
        <v>790</v>
      </c>
      <c r="AB51" s="91" t="s">
        <v>796</v>
      </c>
      <c r="AC51" s="131" t="s">
        <v>752</v>
      </c>
      <c r="AD51" s="60"/>
      <c r="AE51" s="138"/>
      <c r="AF51" s="98"/>
      <c r="AG51" s="98"/>
      <c r="AH51" s="92"/>
      <c r="AI51" s="98"/>
      <c r="AJ51" s="139"/>
      <c r="AK51" s="135" t="s">
        <v>804</v>
      </c>
      <c r="AL51" s="134">
        <v>0</v>
      </c>
      <c r="AM51" s="99">
        <v>0</v>
      </c>
      <c r="AN51" s="133">
        <v>0</v>
      </c>
      <c r="AO51" s="96" t="s">
        <v>159</v>
      </c>
      <c r="AP51" s="96" t="s">
        <v>543</v>
      </c>
      <c r="AQ51" s="128">
        <v>5</v>
      </c>
      <c r="AR51" s="128">
        <v>1</v>
      </c>
    </row>
    <row r="52" spans="1:44" s="130" customFormat="1" ht="92.25" customHeight="1" thickBot="1">
      <c r="A52" s="155">
        <v>44</v>
      </c>
      <c r="B52" s="125" t="s">
        <v>74</v>
      </c>
      <c r="C52" s="125" t="s">
        <v>160</v>
      </c>
      <c r="D52" s="125" t="s">
        <v>157</v>
      </c>
      <c r="E52" s="125" t="s">
        <v>806</v>
      </c>
      <c r="F52" s="125">
        <v>57</v>
      </c>
      <c r="G52" s="125" t="s">
        <v>169</v>
      </c>
      <c r="H52" s="125" t="s">
        <v>168</v>
      </c>
      <c r="I52" s="125" t="s">
        <v>156</v>
      </c>
      <c r="J52" s="125" t="s">
        <v>155</v>
      </c>
      <c r="K52" s="93" t="s">
        <v>346</v>
      </c>
      <c r="L52" s="93" t="s">
        <v>349</v>
      </c>
      <c r="M52" s="74">
        <v>1</v>
      </c>
      <c r="N52" s="93" t="s">
        <v>349</v>
      </c>
      <c r="O52" s="93"/>
      <c r="P52" s="93" t="s">
        <v>348</v>
      </c>
      <c r="Q52" s="93" t="s">
        <v>347</v>
      </c>
      <c r="R52" s="74">
        <v>1</v>
      </c>
      <c r="S52" s="104">
        <v>43061</v>
      </c>
      <c r="T52" s="104">
        <v>43425</v>
      </c>
      <c r="U52" s="122">
        <f t="shared" si="6"/>
        <v>52</v>
      </c>
      <c r="V52" s="123">
        <f t="shared" si="7"/>
        <v>0</v>
      </c>
      <c r="W52" s="123">
        <f t="shared" si="8"/>
        <v>0</v>
      </c>
      <c r="X52" s="124">
        <f t="shared" si="9"/>
        <v>0</v>
      </c>
      <c r="Y52" s="123">
        <f t="shared" si="10"/>
        <v>0</v>
      </c>
      <c r="Z52" s="123">
        <f t="shared" si="11"/>
        <v>0</v>
      </c>
      <c r="AA52" s="91" t="s">
        <v>790</v>
      </c>
      <c r="AB52" s="91" t="s">
        <v>792</v>
      </c>
      <c r="AC52" s="131" t="s">
        <v>764</v>
      </c>
      <c r="AD52" s="60"/>
      <c r="AE52" s="138"/>
      <c r="AF52" s="98"/>
      <c r="AG52" s="98"/>
      <c r="AH52" s="92"/>
      <c r="AI52" s="98"/>
      <c r="AJ52" s="139"/>
      <c r="AK52" s="135"/>
      <c r="AL52" s="134">
        <v>0</v>
      </c>
      <c r="AM52" s="99">
        <v>0</v>
      </c>
      <c r="AN52" s="133">
        <v>0</v>
      </c>
      <c r="AO52" s="96" t="s">
        <v>159</v>
      </c>
      <c r="AP52" s="96" t="s">
        <v>543</v>
      </c>
      <c r="AQ52" s="128">
        <v>5</v>
      </c>
      <c r="AR52" s="128">
        <v>1</v>
      </c>
    </row>
    <row r="53" spans="1:44" s="130" customFormat="1" ht="92.25" customHeight="1" thickBot="1">
      <c r="A53" s="155">
        <v>45</v>
      </c>
      <c r="B53" s="125" t="s">
        <v>75</v>
      </c>
      <c r="C53" s="125" t="s">
        <v>160</v>
      </c>
      <c r="D53" s="125" t="s">
        <v>157</v>
      </c>
      <c r="E53" s="125" t="s">
        <v>806</v>
      </c>
      <c r="F53" s="125">
        <v>57</v>
      </c>
      <c r="G53" s="125" t="s">
        <v>169</v>
      </c>
      <c r="H53" s="125" t="s">
        <v>168</v>
      </c>
      <c r="I53" s="125" t="s">
        <v>156</v>
      </c>
      <c r="J53" s="125" t="s">
        <v>155</v>
      </c>
      <c r="K53" s="93" t="s">
        <v>346</v>
      </c>
      <c r="L53" s="93" t="s">
        <v>345</v>
      </c>
      <c r="M53" s="74">
        <v>2</v>
      </c>
      <c r="N53" s="93" t="s">
        <v>344</v>
      </c>
      <c r="O53" s="93"/>
      <c r="P53" s="93" t="s">
        <v>255</v>
      </c>
      <c r="Q53" s="93" t="s">
        <v>343</v>
      </c>
      <c r="R53" s="74">
        <v>0.01</v>
      </c>
      <c r="S53" s="104">
        <v>43061</v>
      </c>
      <c r="T53" s="104">
        <v>43425</v>
      </c>
      <c r="U53" s="122">
        <f t="shared" si="6"/>
        <v>52</v>
      </c>
      <c r="V53" s="123">
        <f t="shared" si="7"/>
        <v>0</v>
      </c>
      <c r="W53" s="123">
        <f t="shared" si="8"/>
        <v>0</v>
      </c>
      <c r="X53" s="124">
        <f t="shared" si="9"/>
        <v>0</v>
      </c>
      <c r="Y53" s="123">
        <f t="shared" si="10"/>
        <v>0</v>
      </c>
      <c r="Z53" s="123">
        <f t="shared" si="11"/>
        <v>0</v>
      </c>
      <c r="AA53" s="91" t="s">
        <v>790</v>
      </c>
      <c r="AB53" s="91" t="s">
        <v>792</v>
      </c>
      <c r="AC53" s="131" t="s">
        <v>764</v>
      </c>
      <c r="AD53" s="60"/>
      <c r="AE53" s="94"/>
      <c r="AF53" s="98"/>
      <c r="AG53" s="98"/>
      <c r="AH53" s="140"/>
      <c r="AI53" s="98"/>
      <c r="AJ53" s="98"/>
      <c r="AK53" s="135"/>
      <c r="AL53" s="134">
        <v>0</v>
      </c>
      <c r="AM53" s="99">
        <v>0</v>
      </c>
      <c r="AN53" s="133">
        <v>0</v>
      </c>
      <c r="AO53" s="96" t="s">
        <v>159</v>
      </c>
      <c r="AP53" s="96" t="s">
        <v>543</v>
      </c>
      <c r="AQ53" s="128">
        <v>5</v>
      </c>
      <c r="AR53" s="128">
        <v>1</v>
      </c>
    </row>
    <row r="54" spans="1:44" s="130" customFormat="1" ht="92.25" customHeight="1" thickBot="1">
      <c r="A54" s="155">
        <v>46</v>
      </c>
      <c r="B54" s="125" t="s">
        <v>76</v>
      </c>
      <c r="C54" s="125" t="s">
        <v>184</v>
      </c>
      <c r="D54" s="125" t="s">
        <v>157</v>
      </c>
      <c r="E54" s="125" t="s">
        <v>806</v>
      </c>
      <c r="F54" s="125">
        <v>62</v>
      </c>
      <c r="G54" s="125" t="s">
        <v>169</v>
      </c>
      <c r="H54" s="126" t="s">
        <v>168</v>
      </c>
      <c r="I54" s="126" t="s">
        <v>193</v>
      </c>
      <c r="J54" s="125" t="s">
        <v>310</v>
      </c>
      <c r="K54" s="93" t="s">
        <v>309</v>
      </c>
      <c r="L54" s="93" t="s">
        <v>308</v>
      </c>
      <c r="M54" s="74">
        <v>1</v>
      </c>
      <c r="N54" s="93" t="s">
        <v>307</v>
      </c>
      <c r="O54" s="93"/>
      <c r="P54" s="93" t="s">
        <v>255</v>
      </c>
      <c r="Q54" s="93" t="s">
        <v>255</v>
      </c>
      <c r="R54" s="74">
        <v>100</v>
      </c>
      <c r="S54" s="104">
        <v>43143</v>
      </c>
      <c r="T54" s="104">
        <v>43465</v>
      </c>
      <c r="U54" s="122">
        <f t="shared" si="6"/>
        <v>46</v>
      </c>
      <c r="V54" s="123">
        <f t="shared" si="7"/>
        <v>0</v>
      </c>
      <c r="W54" s="123">
        <f t="shared" si="8"/>
        <v>0</v>
      </c>
      <c r="X54" s="124">
        <f t="shared" si="9"/>
        <v>0</v>
      </c>
      <c r="Y54" s="123">
        <f t="shared" si="10"/>
        <v>0</v>
      </c>
      <c r="Z54" s="123">
        <f t="shared" si="11"/>
        <v>0</v>
      </c>
      <c r="AA54" s="91" t="s">
        <v>790</v>
      </c>
      <c r="AB54" s="91" t="s">
        <v>793</v>
      </c>
      <c r="AC54" s="60" t="s">
        <v>249</v>
      </c>
      <c r="AD54" s="60"/>
      <c r="AE54" s="94"/>
      <c r="AF54" s="98"/>
      <c r="AG54" s="98"/>
      <c r="AH54" s="140"/>
      <c r="AI54" s="98"/>
      <c r="AJ54" s="98"/>
      <c r="AK54" s="99"/>
      <c r="AL54" s="134">
        <v>0</v>
      </c>
      <c r="AM54" s="99">
        <v>0</v>
      </c>
      <c r="AN54" s="133">
        <v>0</v>
      </c>
      <c r="AO54" s="96" t="s">
        <v>159</v>
      </c>
      <c r="AP54" s="96" t="s">
        <v>543</v>
      </c>
      <c r="AQ54" s="128">
        <v>5</v>
      </c>
      <c r="AR54" s="128">
        <v>1</v>
      </c>
    </row>
    <row r="55" spans="1:44" s="130" customFormat="1" ht="92.25" customHeight="1" thickBot="1">
      <c r="A55" s="155">
        <v>47</v>
      </c>
      <c r="B55" s="125" t="s">
        <v>77</v>
      </c>
      <c r="C55" s="125" t="s">
        <v>184</v>
      </c>
      <c r="D55" s="125" t="s">
        <v>157</v>
      </c>
      <c r="E55" s="125" t="s">
        <v>806</v>
      </c>
      <c r="F55" s="125">
        <v>62</v>
      </c>
      <c r="G55" s="125" t="s">
        <v>169</v>
      </c>
      <c r="H55" s="126" t="s">
        <v>168</v>
      </c>
      <c r="I55" s="126" t="s">
        <v>193</v>
      </c>
      <c r="J55" s="125" t="s">
        <v>274</v>
      </c>
      <c r="K55" s="93" t="s">
        <v>277</v>
      </c>
      <c r="L55" s="93" t="s">
        <v>282</v>
      </c>
      <c r="M55" s="74">
        <v>1</v>
      </c>
      <c r="N55" s="93" t="s">
        <v>284</v>
      </c>
      <c r="O55" s="93"/>
      <c r="P55" s="93" t="s">
        <v>283</v>
      </c>
      <c r="Q55" s="93" t="s">
        <v>283</v>
      </c>
      <c r="R55" s="74">
        <v>100</v>
      </c>
      <c r="S55" s="104">
        <v>43143</v>
      </c>
      <c r="T55" s="104">
        <v>43465</v>
      </c>
      <c r="U55" s="122">
        <f t="shared" si="6"/>
        <v>46</v>
      </c>
      <c r="V55" s="123">
        <f t="shared" si="7"/>
        <v>0</v>
      </c>
      <c r="W55" s="123">
        <f t="shared" si="8"/>
        <v>0</v>
      </c>
      <c r="X55" s="124">
        <f t="shared" si="9"/>
        <v>0</v>
      </c>
      <c r="Y55" s="123">
        <f t="shared" si="10"/>
        <v>0</v>
      </c>
      <c r="Z55" s="123">
        <f t="shared" si="11"/>
        <v>0</v>
      </c>
      <c r="AA55" s="91" t="s">
        <v>790</v>
      </c>
      <c r="AB55" s="91" t="s">
        <v>793</v>
      </c>
      <c r="AC55" s="60" t="s">
        <v>278</v>
      </c>
      <c r="AD55" s="60"/>
      <c r="AE55" s="60"/>
      <c r="AF55" s="98"/>
      <c r="AG55" s="98"/>
      <c r="AH55" s="98"/>
      <c r="AI55" s="140"/>
      <c r="AJ55" s="98"/>
      <c r="AK55" s="99"/>
      <c r="AL55" s="134">
        <v>0</v>
      </c>
      <c r="AM55" s="99">
        <v>0</v>
      </c>
      <c r="AN55" s="133">
        <v>0</v>
      </c>
      <c r="AO55" s="96" t="s">
        <v>159</v>
      </c>
      <c r="AP55" s="96" t="s">
        <v>543</v>
      </c>
      <c r="AQ55" s="128">
        <v>5</v>
      </c>
      <c r="AR55" s="128">
        <v>1</v>
      </c>
    </row>
    <row r="56" spans="1:44" s="130" customFormat="1" ht="92.25" customHeight="1" thickBot="1">
      <c r="A56" s="155">
        <v>48</v>
      </c>
      <c r="B56" s="125" t="s">
        <v>78</v>
      </c>
      <c r="C56" s="125" t="s">
        <v>184</v>
      </c>
      <c r="D56" s="125" t="s">
        <v>157</v>
      </c>
      <c r="E56" s="125" t="s">
        <v>806</v>
      </c>
      <c r="F56" s="125">
        <v>62</v>
      </c>
      <c r="G56" s="125" t="s">
        <v>169</v>
      </c>
      <c r="H56" s="126" t="s">
        <v>168</v>
      </c>
      <c r="I56" s="126" t="s">
        <v>193</v>
      </c>
      <c r="J56" s="125" t="s">
        <v>274</v>
      </c>
      <c r="K56" s="93" t="s">
        <v>277</v>
      </c>
      <c r="L56" s="93" t="s">
        <v>282</v>
      </c>
      <c r="M56" s="74">
        <v>2</v>
      </c>
      <c r="N56" s="93" t="s">
        <v>281</v>
      </c>
      <c r="O56" s="93"/>
      <c r="P56" s="93" t="s">
        <v>280</v>
      </c>
      <c r="Q56" s="93" t="s">
        <v>279</v>
      </c>
      <c r="R56" s="74">
        <v>100</v>
      </c>
      <c r="S56" s="104">
        <v>43143</v>
      </c>
      <c r="T56" s="104">
        <v>43465</v>
      </c>
      <c r="U56" s="122">
        <f t="shared" si="6"/>
        <v>46</v>
      </c>
      <c r="V56" s="123">
        <f t="shared" si="7"/>
        <v>0</v>
      </c>
      <c r="W56" s="123">
        <f t="shared" si="8"/>
        <v>0</v>
      </c>
      <c r="X56" s="124">
        <f t="shared" si="9"/>
        <v>0</v>
      </c>
      <c r="Y56" s="123">
        <f t="shared" si="10"/>
        <v>0</v>
      </c>
      <c r="Z56" s="123">
        <f t="shared" si="11"/>
        <v>0</v>
      </c>
      <c r="AA56" s="91" t="s">
        <v>790</v>
      </c>
      <c r="AB56" s="91" t="s">
        <v>793</v>
      </c>
      <c r="AC56" s="60" t="s">
        <v>278</v>
      </c>
      <c r="AD56" s="60"/>
      <c r="AE56" s="94"/>
      <c r="AF56" s="98"/>
      <c r="AG56" s="98"/>
      <c r="AH56" s="140"/>
      <c r="AI56" s="98"/>
      <c r="AJ56" s="98"/>
      <c r="AK56" s="99"/>
      <c r="AL56" s="134">
        <v>0</v>
      </c>
      <c r="AM56" s="99">
        <v>0</v>
      </c>
      <c r="AN56" s="133">
        <v>0</v>
      </c>
      <c r="AO56" s="96" t="s">
        <v>159</v>
      </c>
      <c r="AP56" s="96" t="s">
        <v>543</v>
      </c>
      <c r="AQ56" s="128">
        <v>5</v>
      </c>
      <c r="AR56" s="128">
        <v>1</v>
      </c>
    </row>
    <row r="57" spans="1:44" s="130" customFormat="1" ht="92.25" customHeight="1" thickBot="1">
      <c r="A57" s="155">
        <v>49</v>
      </c>
      <c r="B57" s="125" t="s">
        <v>79</v>
      </c>
      <c r="C57" s="125" t="s">
        <v>184</v>
      </c>
      <c r="D57" s="125" t="s">
        <v>157</v>
      </c>
      <c r="E57" s="125" t="s">
        <v>806</v>
      </c>
      <c r="F57" s="125">
        <v>62</v>
      </c>
      <c r="G57" s="125" t="s">
        <v>169</v>
      </c>
      <c r="H57" s="125" t="s">
        <v>168</v>
      </c>
      <c r="I57" s="125" t="s">
        <v>193</v>
      </c>
      <c r="J57" s="125" t="s">
        <v>274</v>
      </c>
      <c r="K57" s="93" t="s">
        <v>277</v>
      </c>
      <c r="L57" s="93" t="s">
        <v>276</v>
      </c>
      <c r="M57" s="74">
        <v>3</v>
      </c>
      <c r="N57" s="93" t="s">
        <v>275</v>
      </c>
      <c r="O57" s="93"/>
      <c r="P57" s="93" t="s">
        <v>255</v>
      </c>
      <c r="Q57" s="93" t="s">
        <v>255</v>
      </c>
      <c r="R57" s="74">
        <v>100</v>
      </c>
      <c r="S57" s="104">
        <v>43143</v>
      </c>
      <c r="T57" s="104">
        <v>43465</v>
      </c>
      <c r="U57" s="122">
        <f t="shared" si="6"/>
        <v>46</v>
      </c>
      <c r="V57" s="123">
        <f t="shared" si="7"/>
        <v>0</v>
      </c>
      <c r="W57" s="123">
        <f t="shared" si="8"/>
        <v>0</v>
      </c>
      <c r="X57" s="124">
        <f t="shared" si="9"/>
        <v>0</v>
      </c>
      <c r="Y57" s="123">
        <f t="shared" si="10"/>
        <v>0</v>
      </c>
      <c r="Z57" s="123">
        <f t="shared" si="11"/>
        <v>0</v>
      </c>
      <c r="AA57" s="91" t="s">
        <v>790</v>
      </c>
      <c r="AB57" s="91" t="s">
        <v>114</v>
      </c>
      <c r="AC57" s="131" t="s">
        <v>760</v>
      </c>
      <c r="AD57" s="60"/>
      <c r="AE57" s="94"/>
      <c r="AF57" s="98"/>
      <c r="AG57" s="98"/>
      <c r="AH57" s="140"/>
      <c r="AI57" s="98"/>
      <c r="AJ57" s="98"/>
      <c r="AK57" s="99"/>
      <c r="AL57" s="134">
        <v>0</v>
      </c>
      <c r="AM57" s="99">
        <v>0</v>
      </c>
      <c r="AN57" s="133">
        <v>0</v>
      </c>
      <c r="AO57" s="96" t="s">
        <v>159</v>
      </c>
      <c r="AP57" s="96" t="s">
        <v>543</v>
      </c>
      <c r="AQ57" s="128">
        <v>5</v>
      </c>
      <c r="AR57" s="128">
        <v>1</v>
      </c>
    </row>
    <row r="58" spans="1:44" s="130" customFormat="1" ht="92.25" customHeight="1" thickBot="1">
      <c r="A58" s="155">
        <v>50</v>
      </c>
      <c r="B58" s="125" t="s">
        <v>80</v>
      </c>
      <c r="C58" s="125" t="s">
        <v>184</v>
      </c>
      <c r="D58" s="125" t="s">
        <v>157</v>
      </c>
      <c r="E58" s="125" t="s">
        <v>806</v>
      </c>
      <c r="F58" s="125">
        <v>62</v>
      </c>
      <c r="G58" s="125" t="s">
        <v>169</v>
      </c>
      <c r="H58" s="126" t="s">
        <v>168</v>
      </c>
      <c r="I58" s="126" t="s">
        <v>193</v>
      </c>
      <c r="J58" s="125" t="s">
        <v>259</v>
      </c>
      <c r="K58" s="93" t="s">
        <v>258</v>
      </c>
      <c r="L58" s="93" t="s">
        <v>257</v>
      </c>
      <c r="M58" s="74">
        <v>1</v>
      </c>
      <c r="N58" s="93" t="s">
        <v>261</v>
      </c>
      <c r="O58" s="93"/>
      <c r="P58" s="93" t="s">
        <v>260</v>
      </c>
      <c r="Q58" s="93" t="s">
        <v>260</v>
      </c>
      <c r="R58" s="74">
        <v>100</v>
      </c>
      <c r="S58" s="104">
        <v>43143</v>
      </c>
      <c r="T58" s="104">
        <v>43465</v>
      </c>
      <c r="U58" s="122">
        <f t="shared" si="6"/>
        <v>46</v>
      </c>
      <c r="V58" s="123">
        <f t="shared" si="7"/>
        <v>0</v>
      </c>
      <c r="W58" s="123">
        <f t="shared" si="8"/>
        <v>0</v>
      </c>
      <c r="X58" s="124">
        <f t="shared" si="9"/>
        <v>0</v>
      </c>
      <c r="Y58" s="123">
        <f t="shared" si="10"/>
        <v>0</v>
      </c>
      <c r="Z58" s="123">
        <f t="shared" si="11"/>
        <v>0</v>
      </c>
      <c r="AA58" s="91" t="s">
        <v>790</v>
      </c>
      <c r="AB58" s="91" t="s">
        <v>793</v>
      </c>
      <c r="AC58" s="60" t="s">
        <v>249</v>
      </c>
      <c r="AD58" s="60"/>
      <c r="AE58" s="138"/>
      <c r="AF58" s="98"/>
      <c r="AG58" s="98"/>
      <c r="AH58" s="138"/>
      <c r="AI58" s="98"/>
      <c r="AJ58" s="98"/>
      <c r="AK58" s="99"/>
      <c r="AL58" s="134">
        <v>0</v>
      </c>
      <c r="AM58" s="99">
        <v>0</v>
      </c>
      <c r="AN58" s="133">
        <v>0</v>
      </c>
      <c r="AO58" s="96" t="s">
        <v>159</v>
      </c>
      <c r="AP58" s="96" t="s">
        <v>543</v>
      </c>
      <c r="AQ58" s="128">
        <v>5</v>
      </c>
      <c r="AR58" s="128">
        <v>1</v>
      </c>
    </row>
    <row r="59" spans="1:44" s="130" customFormat="1" ht="92.25" customHeight="1" thickBot="1">
      <c r="A59" s="155">
        <v>51</v>
      </c>
      <c r="B59" s="125" t="s">
        <v>81</v>
      </c>
      <c r="C59" s="125" t="s">
        <v>184</v>
      </c>
      <c r="D59" s="125" t="s">
        <v>157</v>
      </c>
      <c r="E59" s="125" t="s">
        <v>806</v>
      </c>
      <c r="F59" s="125">
        <v>62</v>
      </c>
      <c r="G59" s="125" t="s">
        <v>169</v>
      </c>
      <c r="H59" s="126" t="s">
        <v>168</v>
      </c>
      <c r="I59" s="126" t="s">
        <v>193</v>
      </c>
      <c r="J59" s="125" t="s">
        <v>259</v>
      </c>
      <c r="K59" s="93" t="s">
        <v>258</v>
      </c>
      <c r="L59" s="93" t="s">
        <v>257</v>
      </c>
      <c r="M59" s="74">
        <v>2</v>
      </c>
      <c r="N59" s="93" t="s">
        <v>256</v>
      </c>
      <c r="O59" s="93"/>
      <c r="P59" s="93" t="s">
        <v>255</v>
      </c>
      <c r="Q59" s="93" t="s">
        <v>254</v>
      </c>
      <c r="R59" s="74">
        <v>100</v>
      </c>
      <c r="S59" s="104">
        <v>43143</v>
      </c>
      <c r="T59" s="104">
        <v>43465</v>
      </c>
      <c r="U59" s="122">
        <f t="shared" si="6"/>
        <v>46</v>
      </c>
      <c r="V59" s="123">
        <f t="shared" si="7"/>
        <v>0</v>
      </c>
      <c r="W59" s="123">
        <f t="shared" si="8"/>
        <v>0</v>
      </c>
      <c r="X59" s="124">
        <f t="shared" si="9"/>
        <v>0</v>
      </c>
      <c r="Y59" s="123">
        <f t="shared" si="10"/>
        <v>0</v>
      </c>
      <c r="Z59" s="123">
        <f t="shared" si="11"/>
        <v>0</v>
      </c>
      <c r="AA59" s="91" t="s">
        <v>790</v>
      </c>
      <c r="AB59" s="91" t="s">
        <v>793</v>
      </c>
      <c r="AC59" s="60" t="s">
        <v>249</v>
      </c>
      <c r="AD59" s="60"/>
      <c r="AE59" s="138"/>
      <c r="AF59" s="98"/>
      <c r="AG59" s="98"/>
      <c r="AH59" s="138"/>
      <c r="AI59" s="98"/>
      <c r="AJ59" s="98"/>
      <c r="AK59" s="99"/>
      <c r="AL59" s="134">
        <v>0</v>
      </c>
      <c r="AM59" s="99">
        <v>0</v>
      </c>
      <c r="AN59" s="133">
        <v>0</v>
      </c>
      <c r="AO59" s="96" t="s">
        <v>159</v>
      </c>
      <c r="AP59" s="96" t="s">
        <v>543</v>
      </c>
      <c r="AQ59" s="128">
        <v>5</v>
      </c>
      <c r="AR59" s="128">
        <v>1</v>
      </c>
    </row>
    <row r="60" spans="1:44" s="130" customFormat="1" ht="92.25" customHeight="1" thickBot="1">
      <c r="A60" s="155">
        <v>52</v>
      </c>
      <c r="B60" s="125" t="s">
        <v>82</v>
      </c>
      <c r="C60" s="125" t="s">
        <v>184</v>
      </c>
      <c r="D60" s="125" t="s">
        <v>157</v>
      </c>
      <c r="E60" s="125" t="s">
        <v>806</v>
      </c>
      <c r="F60" s="125">
        <v>62</v>
      </c>
      <c r="G60" s="125" t="s">
        <v>169</v>
      </c>
      <c r="H60" s="126" t="s">
        <v>168</v>
      </c>
      <c r="I60" s="126" t="s">
        <v>193</v>
      </c>
      <c r="J60" s="125" t="s">
        <v>248</v>
      </c>
      <c r="K60" s="93" t="s">
        <v>253</v>
      </c>
      <c r="L60" s="93" t="s">
        <v>252</v>
      </c>
      <c r="M60" s="74">
        <v>1</v>
      </c>
      <c r="N60" s="93" t="s">
        <v>251</v>
      </c>
      <c r="O60" s="93"/>
      <c r="P60" s="93" t="s">
        <v>250</v>
      </c>
      <c r="Q60" s="93" t="s">
        <v>250</v>
      </c>
      <c r="R60" s="74">
        <v>100</v>
      </c>
      <c r="S60" s="104">
        <v>43143</v>
      </c>
      <c r="T60" s="104">
        <v>43465</v>
      </c>
      <c r="U60" s="122">
        <f t="shared" si="6"/>
        <v>46</v>
      </c>
      <c r="V60" s="123">
        <f t="shared" si="7"/>
        <v>0</v>
      </c>
      <c r="W60" s="123">
        <f t="shared" si="8"/>
        <v>0</v>
      </c>
      <c r="X60" s="124">
        <f t="shared" si="9"/>
        <v>0</v>
      </c>
      <c r="Y60" s="123">
        <f t="shared" si="10"/>
        <v>0</v>
      </c>
      <c r="Z60" s="123">
        <f t="shared" si="11"/>
        <v>0</v>
      </c>
      <c r="AA60" s="91" t="s">
        <v>790</v>
      </c>
      <c r="AB60" s="91" t="s">
        <v>793</v>
      </c>
      <c r="AC60" s="60" t="s">
        <v>249</v>
      </c>
      <c r="AD60" s="60"/>
      <c r="AE60" s="138"/>
      <c r="AF60" s="98"/>
      <c r="AG60" s="98"/>
      <c r="AH60" s="138"/>
      <c r="AI60" s="98"/>
      <c r="AJ60" s="98"/>
      <c r="AK60" s="99" t="s">
        <v>804</v>
      </c>
      <c r="AL60" s="134">
        <v>0</v>
      </c>
      <c r="AM60" s="99">
        <v>0</v>
      </c>
      <c r="AN60" s="133">
        <v>0</v>
      </c>
      <c r="AO60" s="96" t="s">
        <v>159</v>
      </c>
      <c r="AP60" s="96" t="s">
        <v>543</v>
      </c>
      <c r="AQ60" s="128">
        <v>5</v>
      </c>
      <c r="AR60" s="128">
        <v>1</v>
      </c>
    </row>
    <row r="61" spans="1:44" s="130" customFormat="1" ht="92.25" customHeight="1" thickBot="1">
      <c r="A61" s="155">
        <v>53</v>
      </c>
      <c r="B61" s="125" t="s">
        <v>83</v>
      </c>
      <c r="C61" s="125" t="s">
        <v>184</v>
      </c>
      <c r="D61" s="125" t="s">
        <v>157</v>
      </c>
      <c r="E61" s="125" t="s">
        <v>806</v>
      </c>
      <c r="F61" s="125">
        <v>62</v>
      </c>
      <c r="G61" s="125" t="s">
        <v>169</v>
      </c>
      <c r="H61" s="125" t="s">
        <v>168</v>
      </c>
      <c r="I61" s="125" t="s">
        <v>193</v>
      </c>
      <c r="J61" s="125" t="s">
        <v>229</v>
      </c>
      <c r="K61" s="93" t="s">
        <v>228</v>
      </c>
      <c r="L61" s="93" t="s">
        <v>227</v>
      </c>
      <c r="M61" s="74">
        <v>1</v>
      </c>
      <c r="N61" s="93" t="s">
        <v>226</v>
      </c>
      <c r="O61" s="93"/>
      <c r="P61" s="93" t="s">
        <v>225</v>
      </c>
      <c r="Q61" s="93" t="s">
        <v>224</v>
      </c>
      <c r="R61" s="74">
        <v>100</v>
      </c>
      <c r="S61" s="104">
        <v>43143</v>
      </c>
      <c r="T61" s="104">
        <v>43465</v>
      </c>
      <c r="U61" s="122">
        <f t="shared" si="6"/>
        <v>46</v>
      </c>
      <c r="V61" s="123">
        <f t="shared" si="7"/>
        <v>0</v>
      </c>
      <c r="W61" s="123">
        <f t="shared" si="8"/>
        <v>0</v>
      </c>
      <c r="X61" s="124">
        <f t="shared" si="9"/>
        <v>0</v>
      </c>
      <c r="Y61" s="123">
        <f t="shared" si="10"/>
        <v>0</v>
      </c>
      <c r="Z61" s="123">
        <f t="shared" si="11"/>
        <v>0</v>
      </c>
      <c r="AA61" s="91" t="s">
        <v>790</v>
      </c>
      <c r="AB61" s="91" t="s">
        <v>796</v>
      </c>
      <c r="AC61" s="131" t="s">
        <v>752</v>
      </c>
      <c r="AD61" s="60"/>
      <c r="AE61" s="98"/>
      <c r="AF61" s="98"/>
      <c r="AG61" s="98"/>
      <c r="AH61" s="140"/>
      <c r="AI61" s="140"/>
      <c r="AJ61" s="98"/>
      <c r="AK61" s="99"/>
      <c r="AL61" s="134">
        <v>0</v>
      </c>
      <c r="AM61" s="99">
        <v>0</v>
      </c>
      <c r="AN61" s="133">
        <v>0</v>
      </c>
      <c r="AO61" s="96" t="s">
        <v>159</v>
      </c>
      <c r="AP61" s="96" t="s">
        <v>543</v>
      </c>
      <c r="AQ61" s="128">
        <v>5</v>
      </c>
      <c r="AR61" s="128">
        <v>1</v>
      </c>
    </row>
    <row r="62" spans="1:44" s="130" customFormat="1" ht="92.25" customHeight="1" thickBot="1">
      <c r="A62" s="155">
        <v>54</v>
      </c>
      <c r="B62" s="125" t="s">
        <v>84</v>
      </c>
      <c r="C62" s="125" t="s">
        <v>184</v>
      </c>
      <c r="D62" s="125" t="s">
        <v>157</v>
      </c>
      <c r="E62" s="125" t="s">
        <v>806</v>
      </c>
      <c r="F62" s="125">
        <v>62</v>
      </c>
      <c r="G62" s="125" t="s">
        <v>169</v>
      </c>
      <c r="H62" s="125" t="s">
        <v>168</v>
      </c>
      <c r="I62" s="125" t="s">
        <v>193</v>
      </c>
      <c r="J62" s="125" t="s">
        <v>220</v>
      </c>
      <c r="K62" s="93" t="s">
        <v>219</v>
      </c>
      <c r="L62" s="93" t="s">
        <v>218</v>
      </c>
      <c r="M62" s="74">
        <v>1</v>
      </c>
      <c r="N62" s="93" t="s">
        <v>223</v>
      </c>
      <c r="O62" s="93"/>
      <c r="P62" s="93" t="s">
        <v>222</v>
      </c>
      <c r="Q62" s="93" t="s">
        <v>221</v>
      </c>
      <c r="R62" s="74">
        <v>100</v>
      </c>
      <c r="S62" s="104">
        <v>43143</v>
      </c>
      <c r="T62" s="104">
        <v>43465</v>
      </c>
      <c r="U62" s="122">
        <f t="shared" si="6"/>
        <v>46</v>
      </c>
      <c r="V62" s="123">
        <f t="shared" si="7"/>
        <v>0</v>
      </c>
      <c r="W62" s="123">
        <f t="shared" si="8"/>
        <v>0</v>
      </c>
      <c r="X62" s="124">
        <f t="shared" si="9"/>
        <v>0</v>
      </c>
      <c r="Y62" s="123">
        <f t="shared" si="10"/>
        <v>0</v>
      </c>
      <c r="Z62" s="123">
        <f t="shared" si="11"/>
        <v>0</v>
      </c>
      <c r="AA62" s="91" t="s">
        <v>790</v>
      </c>
      <c r="AB62" s="91" t="s">
        <v>796</v>
      </c>
      <c r="AC62" s="131" t="s">
        <v>763</v>
      </c>
      <c r="AD62" s="60"/>
      <c r="AE62" s="94"/>
      <c r="AF62" s="98"/>
      <c r="AG62" s="98"/>
      <c r="AH62" s="140"/>
      <c r="AI62" s="140"/>
      <c r="AJ62" s="98"/>
      <c r="AK62" s="99" t="s">
        <v>804</v>
      </c>
      <c r="AL62" s="134">
        <v>0</v>
      </c>
      <c r="AM62" s="99">
        <v>0</v>
      </c>
      <c r="AN62" s="133">
        <v>0</v>
      </c>
      <c r="AO62" s="96" t="s">
        <v>159</v>
      </c>
      <c r="AP62" s="96" t="s">
        <v>543</v>
      </c>
      <c r="AQ62" s="128">
        <v>5</v>
      </c>
      <c r="AR62" s="128">
        <v>1</v>
      </c>
    </row>
    <row r="63" spans="1:44" s="130" customFormat="1" ht="92.25" customHeight="1" thickBot="1">
      <c r="A63" s="155">
        <v>55</v>
      </c>
      <c r="B63" s="125" t="s">
        <v>85</v>
      </c>
      <c r="C63" s="125" t="s">
        <v>184</v>
      </c>
      <c r="D63" s="125" t="s">
        <v>157</v>
      </c>
      <c r="E63" s="125" t="s">
        <v>806</v>
      </c>
      <c r="F63" s="125">
        <v>62</v>
      </c>
      <c r="G63" s="125" t="s">
        <v>169</v>
      </c>
      <c r="H63" s="125" t="s">
        <v>168</v>
      </c>
      <c r="I63" s="125" t="s">
        <v>193</v>
      </c>
      <c r="J63" s="125" t="s">
        <v>220</v>
      </c>
      <c r="K63" s="93" t="s">
        <v>219</v>
      </c>
      <c r="L63" s="93" t="s">
        <v>218</v>
      </c>
      <c r="M63" s="74">
        <v>2</v>
      </c>
      <c r="N63" s="93" t="s">
        <v>217</v>
      </c>
      <c r="O63" s="93"/>
      <c r="P63" s="93" t="s">
        <v>216</v>
      </c>
      <c r="Q63" s="93" t="s">
        <v>215</v>
      </c>
      <c r="R63" s="74">
        <v>100</v>
      </c>
      <c r="S63" s="104">
        <v>43160</v>
      </c>
      <c r="T63" s="104">
        <v>43465</v>
      </c>
      <c r="U63" s="122">
        <f t="shared" si="6"/>
        <v>43.571428571428569</v>
      </c>
      <c r="V63" s="123">
        <f t="shared" si="7"/>
        <v>0</v>
      </c>
      <c r="W63" s="123">
        <f t="shared" si="8"/>
        <v>0</v>
      </c>
      <c r="X63" s="124">
        <f t="shared" si="9"/>
        <v>0</v>
      </c>
      <c r="Y63" s="123">
        <f t="shared" si="10"/>
        <v>0</v>
      </c>
      <c r="Z63" s="123">
        <f t="shared" si="11"/>
        <v>0</v>
      </c>
      <c r="AA63" s="91" t="s">
        <v>790</v>
      </c>
      <c r="AB63" s="91" t="s">
        <v>796</v>
      </c>
      <c r="AC63" s="131" t="s">
        <v>763</v>
      </c>
      <c r="AD63" s="60"/>
      <c r="AE63" s="98"/>
      <c r="AF63" s="98"/>
      <c r="AG63" s="98"/>
      <c r="AH63" s="98"/>
      <c r="AI63" s="140"/>
      <c r="AJ63" s="98"/>
      <c r="AK63" s="99" t="s">
        <v>804</v>
      </c>
      <c r="AL63" s="134">
        <v>0</v>
      </c>
      <c r="AM63" s="99">
        <v>0</v>
      </c>
      <c r="AN63" s="133">
        <v>0</v>
      </c>
      <c r="AO63" s="96" t="s">
        <v>159</v>
      </c>
      <c r="AP63" s="96" t="s">
        <v>543</v>
      </c>
      <c r="AQ63" s="128">
        <v>5</v>
      </c>
      <c r="AR63" s="128">
        <v>1</v>
      </c>
    </row>
    <row r="64" spans="1:44" s="130" customFormat="1" ht="92.25" customHeight="1" thickBot="1">
      <c r="A64" s="155">
        <v>56</v>
      </c>
      <c r="B64" s="125" t="s">
        <v>86</v>
      </c>
      <c r="C64" s="125" t="s">
        <v>184</v>
      </c>
      <c r="D64" s="125" t="s">
        <v>157</v>
      </c>
      <c r="E64" s="125" t="s">
        <v>806</v>
      </c>
      <c r="F64" s="125">
        <v>62</v>
      </c>
      <c r="G64" s="125" t="s">
        <v>169</v>
      </c>
      <c r="H64" s="125" t="s">
        <v>168</v>
      </c>
      <c r="I64" s="125" t="s">
        <v>193</v>
      </c>
      <c r="J64" s="125" t="s">
        <v>209</v>
      </c>
      <c r="K64" s="93" t="s">
        <v>214</v>
      </c>
      <c r="L64" s="93" t="s">
        <v>213</v>
      </c>
      <c r="M64" s="74">
        <v>1</v>
      </c>
      <c r="N64" s="93" t="s">
        <v>212</v>
      </c>
      <c r="O64" s="93"/>
      <c r="P64" s="93" t="s">
        <v>211</v>
      </c>
      <c r="Q64" s="93" t="s">
        <v>210</v>
      </c>
      <c r="R64" s="74">
        <v>100</v>
      </c>
      <c r="S64" s="104">
        <v>43143</v>
      </c>
      <c r="T64" s="104">
        <v>43465</v>
      </c>
      <c r="U64" s="122">
        <f t="shared" si="6"/>
        <v>46</v>
      </c>
      <c r="V64" s="123">
        <f t="shared" si="7"/>
        <v>0</v>
      </c>
      <c r="W64" s="123">
        <f t="shared" si="8"/>
        <v>0</v>
      </c>
      <c r="X64" s="124">
        <f t="shared" si="9"/>
        <v>0</v>
      </c>
      <c r="Y64" s="123">
        <f t="shared" si="10"/>
        <v>0</v>
      </c>
      <c r="Z64" s="123">
        <f t="shared" si="11"/>
        <v>0</v>
      </c>
      <c r="AA64" s="91" t="s">
        <v>790</v>
      </c>
      <c r="AB64" s="91" t="s">
        <v>796</v>
      </c>
      <c r="AC64" s="131" t="s">
        <v>752</v>
      </c>
      <c r="AD64" s="60"/>
      <c r="AE64" s="138"/>
      <c r="AF64" s="98"/>
      <c r="AG64" s="98"/>
      <c r="AH64" s="98"/>
      <c r="AI64" s="138"/>
      <c r="AJ64" s="98"/>
      <c r="AK64" s="99"/>
      <c r="AL64" s="134">
        <v>0</v>
      </c>
      <c r="AM64" s="99">
        <v>0</v>
      </c>
      <c r="AN64" s="133">
        <v>0</v>
      </c>
      <c r="AO64" s="96" t="s">
        <v>159</v>
      </c>
      <c r="AP64" s="96" t="s">
        <v>543</v>
      </c>
      <c r="AQ64" s="128">
        <v>5</v>
      </c>
      <c r="AR64" s="128">
        <v>1</v>
      </c>
    </row>
    <row r="65" spans="1:44" s="130" customFormat="1" ht="92.25" customHeight="1" thickBot="1">
      <c r="A65" s="155">
        <v>57</v>
      </c>
      <c r="B65" s="125" t="s">
        <v>87</v>
      </c>
      <c r="C65" s="125" t="s">
        <v>184</v>
      </c>
      <c r="D65" s="125" t="s">
        <v>157</v>
      </c>
      <c r="E65" s="125" t="s">
        <v>806</v>
      </c>
      <c r="F65" s="125">
        <v>62</v>
      </c>
      <c r="G65" s="125" t="s">
        <v>169</v>
      </c>
      <c r="H65" s="125" t="s">
        <v>176</v>
      </c>
      <c r="I65" s="125" t="s">
        <v>183</v>
      </c>
      <c r="J65" s="125" t="s">
        <v>166</v>
      </c>
      <c r="K65" s="93" t="s">
        <v>182</v>
      </c>
      <c r="L65" s="93" t="s">
        <v>181</v>
      </c>
      <c r="M65" s="74">
        <v>1</v>
      </c>
      <c r="N65" s="93" t="s">
        <v>180</v>
      </c>
      <c r="O65" s="93"/>
      <c r="P65" s="93" t="s">
        <v>179</v>
      </c>
      <c r="Q65" s="93" t="s">
        <v>178</v>
      </c>
      <c r="R65" s="74">
        <v>100</v>
      </c>
      <c r="S65" s="104">
        <v>43143</v>
      </c>
      <c r="T65" s="104">
        <v>43465</v>
      </c>
      <c r="U65" s="122">
        <f t="shared" si="6"/>
        <v>46</v>
      </c>
      <c r="V65" s="123">
        <f t="shared" si="7"/>
        <v>0</v>
      </c>
      <c r="W65" s="123">
        <f t="shared" si="8"/>
        <v>0</v>
      </c>
      <c r="X65" s="124">
        <f t="shared" si="9"/>
        <v>0</v>
      </c>
      <c r="Y65" s="123">
        <f t="shared" si="10"/>
        <v>0</v>
      </c>
      <c r="Z65" s="123">
        <f t="shared" si="11"/>
        <v>0</v>
      </c>
      <c r="AA65" s="91" t="s">
        <v>790</v>
      </c>
      <c r="AB65" s="91" t="s">
        <v>796</v>
      </c>
      <c r="AC65" s="131" t="s">
        <v>752</v>
      </c>
      <c r="AD65" s="60"/>
      <c r="AE65" s="98"/>
      <c r="AF65" s="98"/>
      <c r="AG65" s="98"/>
      <c r="AH65" s="98"/>
      <c r="AI65" s="98"/>
      <c r="AJ65" s="98"/>
      <c r="AK65" s="99" t="s">
        <v>804</v>
      </c>
      <c r="AL65" s="134">
        <v>0</v>
      </c>
      <c r="AM65" s="99">
        <v>0</v>
      </c>
      <c r="AN65" s="133">
        <v>0</v>
      </c>
      <c r="AO65" s="96" t="s">
        <v>159</v>
      </c>
      <c r="AP65" s="96" t="s">
        <v>543</v>
      </c>
      <c r="AQ65" s="128">
        <v>5</v>
      </c>
      <c r="AR65" s="128">
        <v>1</v>
      </c>
    </row>
    <row r="66" spans="1:44" s="130" customFormat="1" ht="92.25" customHeight="1" thickBot="1">
      <c r="A66" s="155">
        <v>58</v>
      </c>
      <c r="B66" s="125" t="s">
        <v>88</v>
      </c>
      <c r="C66" s="125" t="s">
        <v>160</v>
      </c>
      <c r="D66" s="125" t="s">
        <v>157</v>
      </c>
      <c r="E66" s="125" t="s">
        <v>806</v>
      </c>
      <c r="F66" s="125">
        <v>57</v>
      </c>
      <c r="G66" s="125" t="s">
        <v>169</v>
      </c>
      <c r="H66" s="125" t="s">
        <v>168</v>
      </c>
      <c r="I66" s="125" t="s">
        <v>167</v>
      </c>
      <c r="J66" s="125" t="s">
        <v>166</v>
      </c>
      <c r="K66" s="93" t="s">
        <v>165</v>
      </c>
      <c r="L66" s="93" t="s">
        <v>164</v>
      </c>
      <c r="M66" s="74">
        <v>1</v>
      </c>
      <c r="N66" s="93" t="s">
        <v>163</v>
      </c>
      <c r="O66" s="93"/>
      <c r="P66" s="93" t="s">
        <v>162</v>
      </c>
      <c r="Q66" s="93" t="s">
        <v>161</v>
      </c>
      <c r="R66" s="74">
        <v>1</v>
      </c>
      <c r="S66" s="104">
        <v>43061</v>
      </c>
      <c r="T66" s="104">
        <v>43425</v>
      </c>
      <c r="U66" s="122">
        <f t="shared" si="6"/>
        <v>52</v>
      </c>
      <c r="V66" s="123">
        <f t="shared" si="7"/>
        <v>0</v>
      </c>
      <c r="W66" s="123">
        <f t="shared" si="8"/>
        <v>0</v>
      </c>
      <c r="X66" s="124">
        <f t="shared" si="9"/>
        <v>0</v>
      </c>
      <c r="Y66" s="123">
        <f t="shared" si="10"/>
        <v>0</v>
      </c>
      <c r="Z66" s="123">
        <f t="shared" si="11"/>
        <v>0</v>
      </c>
      <c r="AA66" s="91" t="s">
        <v>790</v>
      </c>
      <c r="AB66" s="91" t="s">
        <v>792</v>
      </c>
      <c r="AC66" s="131" t="s">
        <v>764</v>
      </c>
      <c r="AD66" s="60"/>
      <c r="AE66" s="98"/>
      <c r="AF66" s="98"/>
      <c r="AG66" s="98"/>
      <c r="AH66" s="98"/>
      <c r="AI66" s="98"/>
      <c r="AJ66" s="98"/>
      <c r="AK66" s="99"/>
      <c r="AL66" s="134">
        <v>0</v>
      </c>
      <c r="AM66" s="99">
        <v>0</v>
      </c>
      <c r="AN66" s="133">
        <v>0</v>
      </c>
      <c r="AO66" s="96" t="s">
        <v>159</v>
      </c>
      <c r="AP66" s="96" t="s">
        <v>543</v>
      </c>
      <c r="AQ66" s="128">
        <v>5</v>
      </c>
      <c r="AR66" s="128">
        <v>1</v>
      </c>
    </row>
    <row r="67" spans="1:44" s="130" customFormat="1" ht="92.25" customHeight="1" thickBot="1">
      <c r="A67" s="155">
        <v>59</v>
      </c>
      <c r="B67" s="125" t="s">
        <v>89</v>
      </c>
      <c r="C67" s="151">
        <v>43361</v>
      </c>
      <c r="D67" s="125" t="s">
        <v>157</v>
      </c>
      <c r="E67" s="125" t="s">
        <v>567</v>
      </c>
      <c r="F67" s="125">
        <v>54</v>
      </c>
      <c r="G67" s="125" t="s">
        <v>417</v>
      </c>
      <c r="H67" s="126" t="s">
        <v>768</v>
      </c>
      <c r="I67" s="126" t="s">
        <v>767</v>
      </c>
      <c r="J67" s="125" t="s">
        <v>555</v>
      </c>
      <c r="K67" s="93" t="s">
        <v>769</v>
      </c>
      <c r="L67" s="93" t="s">
        <v>568</v>
      </c>
      <c r="M67" s="74">
        <v>1</v>
      </c>
      <c r="N67" s="93" t="s">
        <v>569</v>
      </c>
      <c r="O67" s="93"/>
      <c r="P67" s="93" t="s">
        <v>570</v>
      </c>
      <c r="Q67" s="93" t="s">
        <v>571</v>
      </c>
      <c r="R67" s="74">
        <v>1</v>
      </c>
      <c r="S67" s="104">
        <v>43374</v>
      </c>
      <c r="T67" s="104">
        <v>43725</v>
      </c>
      <c r="U67" s="122">
        <f t="shared" si="6"/>
        <v>50.142857142857146</v>
      </c>
      <c r="V67" s="123">
        <f t="shared" si="7"/>
        <v>0</v>
      </c>
      <c r="W67" s="123">
        <f t="shared" si="8"/>
        <v>0</v>
      </c>
      <c r="X67" s="124">
        <f t="shared" si="9"/>
        <v>0</v>
      </c>
      <c r="Y67" s="123">
        <f t="shared" si="10"/>
        <v>0</v>
      </c>
      <c r="Z67" s="123">
        <f t="shared" si="11"/>
        <v>0</v>
      </c>
      <c r="AA67" s="91" t="s">
        <v>790</v>
      </c>
      <c r="AB67" s="91" t="s">
        <v>793</v>
      </c>
      <c r="AC67" s="131" t="s">
        <v>755</v>
      </c>
      <c r="AD67" s="60"/>
      <c r="AE67" s="98"/>
      <c r="AF67" s="98"/>
      <c r="AG67" s="98"/>
      <c r="AH67" s="98"/>
      <c r="AI67" s="98"/>
      <c r="AJ67" s="98"/>
      <c r="AK67" s="99"/>
      <c r="AL67" s="134">
        <v>0</v>
      </c>
      <c r="AM67" s="99">
        <v>0</v>
      </c>
      <c r="AN67" s="133">
        <v>0</v>
      </c>
      <c r="AO67" s="96" t="s">
        <v>159</v>
      </c>
      <c r="AP67" s="96" t="s">
        <v>543</v>
      </c>
      <c r="AQ67" s="128"/>
      <c r="AR67" s="128"/>
    </row>
    <row r="68" spans="1:44" s="130" customFormat="1" ht="92.25" customHeight="1" thickBot="1">
      <c r="A68" s="155">
        <v>60</v>
      </c>
      <c r="B68" s="125" t="s">
        <v>90</v>
      </c>
      <c r="C68" s="151">
        <v>43361</v>
      </c>
      <c r="D68" s="125" t="s">
        <v>157</v>
      </c>
      <c r="E68" s="125" t="s">
        <v>567</v>
      </c>
      <c r="F68" s="125">
        <v>54</v>
      </c>
      <c r="G68" s="125" t="s">
        <v>417</v>
      </c>
      <c r="H68" s="126" t="s">
        <v>768</v>
      </c>
      <c r="I68" s="126" t="s">
        <v>767</v>
      </c>
      <c r="J68" s="125" t="s">
        <v>555</v>
      </c>
      <c r="K68" s="93" t="s">
        <v>769</v>
      </c>
      <c r="L68" s="93" t="s">
        <v>568</v>
      </c>
      <c r="M68" s="74">
        <v>2</v>
      </c>
      <c r="N68" s="93" t="s">
        <v>572</v>
      </c>
      <c r="O68" s="93"/>
      <c r="P68" s="93" t="s">
        <v>573</v>
      </c>
      <c r="Q68" s="93" t="s">
        <v>574</v>
      </c>
      <c r="R68" s="74">
        <v>4</v>
      </c>
      <c r="S68" s="104">
        <v>43374</v>
      </c>
      <c r="T68" s="104">
        <v>43725</v>
      </c>
      <c r="U68" s="122">
        <f t="shared" si="6"/>
        <v>50.142857142857146</v>
      </c>
      <c r="V68" s="123">
        <f t="shared" si="7"/>
        <v>0</v>
      </c>
      <c r="W68" s="123">
        <f t="shared" si="8"/>
        <v>0</v>
      </c>
      <c r="X68" s="124">
        <f t="shared" si="9"/>
        <v>0</v>
      </c>
      <c r="Y68" s="123">
        <f t="shared" si="10"/>
        <v>0</v>
      </c>
      <c r="Z68" s="123">
        <f t="shared" si="11"/>
        <v>0</v>
      </c>
      <c r="AA68" s="91" t="s">
        <v>790</v>
      </c>
      <c r="AB68" s="91" t="s">
        <v>793</v>
      </c>
      <c r="AC68" s="131" t="s">
        <v>755</v>
      </c>
      <c r="AD68" s="60"/>
      <c r="AE68" s="98"/>
      <c r="AF68" s="98"/>
      <c r="AG68" s="98"/>
      <c r="AH68" s="98"/>
      <c r="AI68" s="98"/>
      <c r="AJ68" s="98"/>
      <c r="AK68" s="99"/>
      <c r="AL68" s="134">
        <v>0</v>
      </c>
      <c r="AM68" s="99">
        <v>0</v>
      </c>
      <c r="AN68" s="133">
        <v>0</v>
      </c>
      <c r="AO68" s="96" t="s">
        <v>159</v>
      </c>
      <c r="AP68" s="96" t="s">
        <v>543</v>
      </c>
      <c r="AQ68" s="128"/>
      <c r="AR68" s="128"/>
    </row>
    <row r="69" spans="1:44" s="130" customFormat="1" ht="92.25" customHeight="1" thickBot="1">
      <c r="A69" s="155">
        <v>61</v>
      </c>
      <c r="B69" s="125" t="s">
        <v>91</v>
      </c>
      <c r="C69" s="151">
        <v>43361</v>
      </c>
      <c r="D69" s="125" t="s">
        <v>157</v>
      </c>
      <c r="E69" s="125" t="s">
        <v>567</v>
      </c>
      <c r="F69" s="125">
        <v>54</v>
      </c>
      <c r="G69" s="125" t="s">
        <v>417</v>
      </c>
      <c r="H69" s="126" t="s">
        <v>768</v>
      </c>
      <c r="I69" s="126" t="s">
        <v>767</v>
      </c>
      <c r="J69" s="125" t="s">
        <v>557</v>
      </c>
      <c r="K69" s="93" t="s">
        <v>774</v>
      </c>
      <c r="L69" s="93" t="s">
        <v>575</v>
      </c>
      <c r="M69" s="74">
        <v>1</v>
      </c>
      <c r="N69" s="93" t="s">
        <v>576</v>
      </c>
      <c r="O69" s="93"/>
      <c r="P69" s="93" t="s">
        <v>577</v>
      </c>
      <c r="Q69" s="93" t="s">
        <v>578</v>
      </c>
      <c r="R69" s="74">
        <v>1</v>
      </c>
      <c r="S69" s="104">
        <v>43374</v>
      </c>
      <c r="T69" s="104">
        <v>43725</v>
      </c>
      <c r="U69" s="122">
        <f t="shared" si="6"/>
        <v>50.142857142857146</v>
      </c>
      <c r="V69" s="123">
        <f t="shared" si="7"/>
        <v>0</v>
      </c>
      <c r="W69" s="123">
        <f t="shared" si="8"/>
        <v>0</v>
      </c>
      <c r="X69" s="124">
        <f t="shared" si="9"/>
        <v>0</v>
      </c>
      <c r="Y69" s="123">
        <f t="shared" si="10"/>
        <v>0</v>
      </c>
      <c r="Z69" s="123">
        <f t="shared" si="11"/>
        <v>0</v>
      </c>
      <c r="AA69" s="91" t="s">
        <v>790</v>
      </c>
      <c r="AB69" s="91" t="s">
        <v>793</v>
      </c>
      <c r="AC69" s="131" t="s">
        <v>753</v>
      </c>
      <c r="AD69" s="60"/>
      <c r="AE69" s="98"/>
      <c r="AF69" s="98"/>
      <c r="AG69" s="98"/>
      <c r="AH69" s="98"/>
      <c r="AI69" s="98"/>
      <c r="AJ69" s="98"/>
      <c r="AK69" s="99"/>
      <c r="AL69" s="134">
        <v>0</v>
      </c>
      <c r="AM69" s="99">
        <v>0</v>
      </c>
      <c r="AN69" s="133">
        <v>0</v>
      </c>
      <c r="AO69" s="96" t="s">
        <v>159</v>
      </c>
      <c r="AP69" s="96" t="s">
        <v>543</v>
      </c>
      <c r="AQ69" s="128"/>
      <c r="AR69" s="128"/>
    </row>
    <row r="70" spans="1:44" s="130" customFormat="1" ht="92.25" customHeight="1" thickBot="1">
      <c r="A70" s="155">
        <v>62</v>
      </c>
      <c r="B70" s="125" t="s">
        <v>92</v>
      </c>
      <c r="C70" s="151">
        <v>43361</v>
      </c>
      <c r="D70" s="125" t="s">
        <v>157</v>
      </c>
      <c r="E70" s="125" t="s">
        <v>567</v>
      </c>
      <c r="F70" s="125">
        <v>54</v>
      </c>
      <c r="G70" s="125" t="s">
        <v>417</v>
      </c>
      <c r="H70" s="126" t="s">
        <v>768</v>
      </c>
      <c r="I70" s="126" t="s">
        <v>767</v>
      </c>
      <c r="J70" s="125" t="s">
        <v>558</v>
      </c>
      <c r="K70" s="93" t="s">
        <v>775</v>
      </c>
      <c r="L70" s="93" t="s">
        <v>579</v>
      </c>
      <c r="M70" s="74">
        <v>1</v>
      </c>
      <c r="N70" s="93" t="s">
        <v>580</v>
      </c>
      <c r="O70" s="93"/>
      <c r="P70" s="93" t="s">
        <v>581</v>
      </c>
      <c r="Q70" s="93" t="s">
        <v>582</v>
      </c>
      <c r="R70" s="74">
        <v>1</v>
      </c>
      <c r="S70" s="104">
        <v>43374</v>
      </c>
      <c r="T70" s="104">
        <v>43725</v>
      </c>
      <c r="U70" s="122">
        <f t="shared" si="6"/>
        <v>50.142857142857146</v>
      </c>
      <c r="V70" s="123">
        <f t="shared" si="7"/>
        <v>0</v>
      </c>
      <c r="W70" s="123">
        <f t="shared" si="8"/>
        <v>0</v>
      </c>
      <c r="X70" s="124">
        <f t="shared" si="9"/>
        <v>0</v>
      </c>
      <c r="Y70" s="123">
        <f t="shared" si="10"/>
        <v>0</v>
      </c>
      <c r="Z70" s="123">
        <f t="shared" si="11"/>
        <v>0</v>
      </c>
      <c r="AA70" s="91" t="s">
        <v>790</v>
      </c>
      <c r="AB70" s="91" t="s">
        <v>793</v>
      </c>
      <c r="AC70" s="131" t="s">
        <v>753</v>
      </c>
      <c r="AD70" s="60"/>
      <c r="AE70" s="98"/>
      <c r="AF70" s="98"/>
      <c r="AG70" s="98"/>
      <c r="AH70" s="98"/>
      <c r="AI70" s="98"/>
      <c r="AJ70" s="98"/>
      <c r="AK70" s="99"/>
      <c r="AL70" s="134">
        <v>0</v>
      </c>
      <c r="AM70" s="99">
        <v>0</v>
      </c>
      <c r="AN70" s="133">
        <v>0</v>
      </c>
      <c r="AO70" s="96" t="s">
        <v>159</v>
      </c>
      <c r="AP70" s="96" t="s">
        <v>543</v>
      </c>
      <c r="AQ70" s="128"/>
      <c r="AR70" s="128"/>
    </row>
    <row r="71" spans="1:44" s="130" customFormat="1" ht="92.25" customHeight="1" thickBot="1">
      <c r="A71" s="155">
        <v>63</v>
      </c>
      <c r="B71" s="125" t="s">
        <v>93</v>
      </c>
      <c r="C71" s="151">
        <v>43361</v>
      </c>
      <c r="D71" s="125" t="s">
        <v>157</v>
      </c>
      <c r="E71" s="125" t="s">
        <v>567</v>
      </c>
      <c r="F71" s="125">
        <v>54</v>
      </c>
      <c r="G71" s="125" t="s">
        <v>417</v>
      </c>
      <c r="H71" s="126" t="s">
        <v>768</v>
      </c>
      <c r="I71" s="126" t="s">
        <v>767</v>
      </c>
      <c r="J71" s="125" t="s">
        <v>558</v>
      </c>
      <c r="K71" s="93" t="s">
        <v>775</v>
      </c>
      <c r="L71" s="93" t="s">
        <v>579</v>
      </c>
      <c r="M71" s="74">
        <v>2</v>
      </c>
      <c r="N71" s="93" t="s">
        <v>583</v>
      </c>
      <c r="O71" s="93"/>
      <c r="P71" s="93" t="s">
        <v>584</v>
      </c>
      <c r="Q71" s="93" t="s">
        <v>585</v>
      </c>
      <c r="R71" s="74">
        <v>1</v>
      </c>
      <c r="S71" s="104">
        <v>43374</v>
      </c>
      <c r="T71" s="104">
        <v>43725</v>
      </c>
      <c r="U71" s="122">
        <f t="shared" si="6"/>
        <v>50.142857142857146</v>
      </c>
      <c r="V71" s="123">
        <f t="shared" si="7"/>
        <v>0</v>
      </c>
      <c r="W71" s="123">
        <f t="shared" si="8"/>
        <v>0</v>
      </c>
      <c r="X71" s="124">
        <f t="shared" si="9"/>
        <v>0</v>
      </c>
      <c r="Y71" s="123">
        <f t="shared" si="10"/>
        <v>0</v>
      </c>
      <c r="Z71" s="123">
        <f t="shared" si="11"/>
        <v>0</v>
      </c>
      <c r="AA71" s="91" t="s">
        <v>790</v>
      </c>
      <c r="AB71" s="91" t="s">
        <v>793</v>
      </c>
      <c r="AC71" s="131" t="s">
        <v>753</v>
      </c>
      <c r="AD71" s="60"/>
      <c r="AE71" s="98"/>
      <c r="AF71" s="98"/>
      <c r="AG71" s="98"/>
      <c r="AH71" s="98"/>
      <c r="AI71" s="98"/>
      <c r="AJ71" s="98"/>
      <c r="AK71" s="99"/>
      <c r="AL71" s="134">
        <v>0</v>
      </c>
      <c r="AM71" s="99">
        <v>0</v>
      </c>
      <c r="AN71" s="133">
        <v>0</v>
      </c>
      <c r="AO71" s="96" t="s">
        <v>159</v>
      </c>
      <c r="AP71" s="96" t="s">
        <v>543</v>
      </c>
      <c r="AQ71" s="128"/>
      <c r="AR71" s="128"/>
    </row>
    <row r="72" spans="1:44" s="130" customFormat="1" ht="92.25" customHeight="1" thickBot="1">
      <c r="A72" s="155">
        <v>64</v>
      </c>
      <c r="B72" s="125" t="s">
        <v>94</v>
      </c>
      <c r="C72" s="151">
        <v>43361</v>
      </c>
      <c r="D72" s="125" t="s">
        <v>157</v>
      </c>
      <c r="E72" s="125" t="s">
        <v>567</v>
      </c>
      <c r="F72" s="125">
        <v>54</v>
      </c>
      <c r="G72" s="125" t="s">
        <v>417</v>
      </c>
      <c r="H72" s="126" t="s">
        <v>768</v>
      </c>
      <c r="I72" s="126" t="s">
        <v>767</v>
      </c>
      <c r="J72" s="125" t="s">
        <v>558</v>
      </c>
      <c r="K72" s="93" t="s">
        <v>775</v>
      </c>
      <c r="L72" s="93" t="s">
        <v>579</v>
      </c>
      <c r="M72" s="74">
        <v>3</v>
      </c>
      <c r="N72" s="93" t="s">
        <v>586</v>
      </c>
      <c r="O72" s="93"/>
      <c r="P72" s="93" t="s">
        <v>587</v>
      </c>
      <c r="Q72" s="93" t="s">
        <v>587</v>
      </c>
      <c r="R72" s="74">
        <v>1</v>
      </c>
      <c r="S72" s="104">
        <v>43374</v>
      </c>
      <c r="T72" s="104">
        <v>43555</v>
      </c>
      <c r="U72" s="122">
        <f t="shared" si="6"/>
        <v>25.857142857142858</v>
      </c>
      <c r="V72" s="123">
        <f t="shared" si="7"/>
        <v>0</v>
      </c>
      <c r="W72" s="123">
        <f t="shared" si="8"/>
        <v>0</v>
      </c>
      <c r="X72" s="124">
        <f t="shared" si="9"/>
        <v>0</v>
      </c>
      <c r="Y72" s="123">
        <f t="shared" si="10"/>
        <v>0</v>
      </c>
      <c r="Z72" s="123">
        <f t="shared" si="11"/>
        <v>0</v>
      </c>
      <c r="AA72" s="91" t="s">
        <v>790</v>
      </c>
      <c r="AB72" s="91" t="s">
        <v>793</v>
      </c>
      <c r="AC72" s="131" t="s">
        <v>753</v>
      </c>
      <c r="AD72" s="60"/>
      <c r="AE72" s="98"/>
      <c r="AF72" s="98"/>
      <c r="AG72" s="98"/>
      <c r="AH72" s="98"/>
      <c r="AI72" s="98"/>
      <c r="AJ72" s="98"/>
      <c r="AK72" s="99"/>
      <c r="AL72" s="134">
        <v>0</v>
      </c>
      <c r="AM72" s="99">
        <v>0</v>
      </c>
      <c r="AN72" s="133">
        <v>0</v>
      </c>
      <c r="AO72" s="96" t="s">
        <v>159</v>
      </c>
      <c r="AP72" s="96" t="s">
        <v>543</v>
      </c>
      <c r="AQ72" s="128"/>
      <c r="AR72" s="128"/>
    </row>
    <row r="73" spans="1:44" s="130" customFormat="1" ht="92.25" customHeight="1" thickBot="1">
      <c r="A73" s="155">
        <v>65</v>
      </c>
      <c r="B73" s="125" t="s">
        <v>95</v>
      </c>
      <c r="C73" s="151">
        <v>43361</v>
      </c>
      <c r="D73" s="125" t="s">
        <v>157</v>
      </c>
      <c r="E73" s="125" t="s">
        <v>567</v>
      </c>
      <c r="F73" s="125">
        <v>54</v>
      </c>
      <c r="G73" s="125" t="s">
        <v>417</v>
      </c>
      <c r="H73" s="126" t="s">
        <v>768</v>
      </c>
      <c r="I73" s="126" t="s">
        <v>167</v>
      </c>
      <c r="J73" s="125" t="s">
        <v>588</v>
      </c>
      <c r="K73" s="93" t="s">
        <v>772</v>
      </c>
      <c r="L73" s="93" t="s">
        <v>589</v>
      </c>
      <c r="M73" s="74">
        <v>1</v>
      </c>
      <c r="N73" s="93" t="s">
        <v>590</v>
      </c>
      <c r="O73" s="93"/>
      <c r="P73" s="93" t="s">
        <v>591</v>
      </c>
      <c r="Q73" s="93" t="s">
        <v>591</v>
      </c>
      <c r="R73" s="74">
        <v>1</v>
      </c>
      <c r="S73" s="104">
        <v>43374</v>
      </c>
      <c r="T73" s="104">
        <v>43725</v>
      </c>
      <c r="U73" s="122">
        <f t="shared" ref="U73:U90" si="12">DATEDIF(S73,T73,"D")/7</f>
        <v>50.142857142857146</v>
      </c>
      <c r="V73" s="123">
        <f t="shared" ref="V73:V90" si="13">+AL73</f>
        <v>0</v>
      </c>
      <c r="W73" s="123">
        <f t="shared" ref="W73:W90" si="14">IF(R73=0,0,IF(V73/R73&gt;1,1,V73/R73))</f>
        <v>0</v>
      </c>
      <c r="X73" s="124">
        <f t="shared" ref="X73:X90" si="15">U73*W73</f>
        <v>0</v>
      </c>
      <c r="Y73" s="123">
        <f t="shared" ref="Y73:Y90" si="16">IF(T73&lt;=$Y$4,X73,0)</f>
        <v>0</v>
      </c>
      <c r="Z73" s="123">
        <f t="shared" ref="Z73:Z90" si="17">IF($Y$4&gt;=T73,U73,0)</f>
        <v>0</v>
      </c>
      <c r="AA73" s="91" t="s">
        <v>790</v>
      </c>
      <c r="AB73" s="91" t="s">
        <v>795</v>
      </c>
      <c r="AC73" s="129" t="s">
        <v>592</v>
      </c>
      <c r="AD73" s="60"/>
      <c r="AE73" s="98"/>
      <c r="AF73" s="98"/>
      <c r="AG73" s="98"/>
      <c r="AH73" s="98"/>
      <c r="AI73" s="98"/>
      <c r="AJ73" s="98"/>
      <c r="AK73" s="99"/>
      <c r="AL73" s="134">
        <v>0</v>
      </c>
      <c r="AM73" s="99">
        <v>0</v>
      </c>
      <c r="AN73" s="133">
        <v>0</v>
      </c>
      <c r="AO73" s="96" t="s">
        <v>159</v>
      </c>
      <c r="AP73" s="96" t="s">
        <v>543</v>
      </c>
      <c r="AQ73" s="128"/>
      <c r="AR73" s="128"/>
    </row>
    <row r="74" spans="1:44" s="130" customFormat="1" ht="92.25" customHeight="1" thickBot="1">
      <c r="A74" s="155">
        <v>66</v>
      </c>
      <c r="B74" s="125" t="s">
        <v>96</v>
      </c>
      <c r="C74" s="151">
        <v>43361</v>
      </c>
      <c r="D74" s="125" t="s">
        <v>157</v>
      </c>
      <c r="E74" s="125" t="s">
        <v>567</v>
      </c>
      <c r="F74" s="125">
        <v>54</v>
      </c>
      <c r="G74" s="125" t="s">
        <v>417</v>
      </c>
      <c r="H74" s="126" t="s">
        <v>768</v>
      </c>
      <c r="I74" s="126" t="s">
        <v>167</v>
      </c>
      <c r="J74" s="125" t="s">
        <v>588</v>
      </c>
      <c r="K74" s="93" t="s">
        <v>772</v>
      </c>
      <c r="L74" s="93" t="s">
        <v>589</v>
      </c>
      <c r="M74" s="74">
        <v>2</v>
      </c>
      <c r="N74" s="93" t="s">
        <v>593</v>
      </c>
      <c r="O74" s="93"/>
      <c r="P74" s="93" t="s">
        <v>594</v>
      </c>
      <c r="Q74" s="93" t="s">
        <v>595</v>
      </c>
      <c r="R74" s="74">
        <v>4</v>
      </c>
      <c r="S74" s="104">
        <v>43374</v>
      </c>
      <c r="T74" s="104">
        <v>43725</v>
      </c>
      <c r="U74" s="122">
        <f t="shared" si="12"/>
        <v>50.142857142857146</v>
      </c>
      <c r="V74" s="123">
        <f t="shared" si="13"/>
        <v>0</v>
      </c>
      <c r="W74" s="123">
        <f t="shared" si="14"/>
        <v>0</v>
      </c>
      <c r="X74" s="124">
        <f t="shared" si="15"/>
        <v>0</v>
      </c>
      <c r="Y74" s="123">
        <f t="shared" si="16"/>
        <v>0</v>
      </c>
      <c r="Z74" s="123">
        <f t="shared" si="17"/>
        <v>0</v>
      </c>
      <c r="AA74" s="91" t="s">
        <v>790</v>
      </c>
      <c r="AB74" s="91" t="s">
        <v>795</v>
      </c>
      <c r="AC74" s="129" t="s">
        <v>592</v>
      </c>
      <c r="AD74" s="60"/>
      <c r="AE74" s="98"/>
      <c r="AF74" s="98"/>
      <c r="AG74" s="98"/>
      <c r="AH74" s="98"/>
      <c r="AI74" s="98"/>
      <c r="AJ74" s="98"/>
      <c r="AK74" s="99"/>
      <c r="AL74" s="134">
        <v>0</v>
      </c>
      <c r="AM74" s="99">
        <v>0</v>
      </c>
      <c r="AN74" s="133">
        <v>0</v>
      </c>
      <c r="AO74" s="96" t="s">
        <v>159</v>
      </c>
      <c r="AP74" s="96" t="s">
        <v>543</v>
      </c>
      <c r="AQ74" s="128"/>
      <c r="AR74" s="128"/>
    </row>
    <row r="75" spans="1:44" s="130" customFormat="1" ht="92.25" customHeight="1" thickBot="1">
      <c r="A75" s="155">
        <v>67</v>
      </c>
      <c r="B75" s="125" t="s">
        <v>97</v>
      </c>
      <c r="C75" s="151">
        <v>43361</v>
      </c>
      <c r="D75" s="125" t="s">
        <v>157</v>
      </c>
      <c r="E75" s="125" t="s">
        <v>567</v>
      </c>
      <c r="F75" s="125">
        <v>54</v>
      </c>
      <c r="G75" s="125" t="s">
        <v>417</v>
      </c>
      <c r="H75" s="126" t="s">
        <v>768</v>
      </c>
      <c r="I75" s="126" t="s">
        <v>167</v>
      </c>
      <c r="J75" s="125" t="s">
        <v>588</v>
      </c>
      <c r="K75" s="93" t="s">
        <v>772</v>
      </c>
      <c r="L75" s="93" t="s">
        <v>589</v>
      </c>
      <c r="M75" s="74">
        <v>3</v>
      </c>
      <c r="N75" s="93" t="s">
        <v>596</v>
      </c>
      <c r="O75" s="93"/>
      <c r="P75" s="93" t="s">
        <v>597</v>
      </c>
      <c r="Q75" s="93" t="s">
        <v>597</v>
      </c>
      <c r="R75" s="74">
        <v>10</v>
      </c>
      <c r="S75" s="104">
        <v>43374</v>
      </c>
      <c r="T75" s="104">
        <v>43725</v>
      </c>
      <c r="U75" s="122">
        <f t="shared" si="12"/>
        <v>50.142857142857146</v>
      </c>
      <c r="V75" s="123">
        <f t="shared" si="13"/>
        <v>0</v>
      </c>
      <c r="W75" s="123">
        <f t="shared" si="14"/>
        <v>0</v>
      </c>
      <c r="X75" s="124">
        <f t="shared" si="15"/>
        <v>0</v>
      </c>
      <c r="Y75" s="123">
        <f t="shared" si="16"/>
        <v>0</v>
      </c>
      <c r="Z75" s="123">
        <f t="shared" si="17"/>
        <v>0</v>
      </c>
      <c r="AA75" s="91" t="s">
        <v>790</v>
      </c>
      <c r="AB75" s="91" t="s">
        <v>795</v>
      </c>
      <c r="AC75" s="129" t="s">
        <v>592</v>
      </c>
      <c r="AD75" s="60"/>
      <c r="AE75" s="98"/>
      <c r="AF75" s="98"/>
      <c r="AG75" s="98"/>
      <c r="AH75" s="98"/>
      <c r="AI75" s="98"/>
      <c r="AJ75" s="98"/>
      <c r="AK75" s="99"/>
      <c r="AL75" s="134">
        <v>0</v>
      </c>
      <c r="AM75" s="99">
        <v>0</v>
      </c>
      <c r="AN75" s="133">
        <v>0</v>
      </c>
      <c r="AO75" s="96" t="s">
        <v>159</v>
      </c>
      <c r="AP75" s="96" t="s">
        <v>543</v>
      </c>
      <c r="AQ75" s="128"/>
      <c r="AR75" s="128"/>
    </row>
    <row r="76" spans="1:44" s="130" customFormat="1" ht="92.25" customHeight="1" thickBot="1">
      <c r="A76" s="155">
        <v>68</v>
      </c>
      <c r="B76" s="125" t="s">
        <v>98</v>
      </c>
      <c r="C76" s="151">
        <v>43361</v>
      </c>
      <c r="D76" s="125" t="s">
        <v>157</v>
      </c>
      <c r="E76" s="125" t="s">
        <v>567</v>
      </c>
      <c r="F76" s="125">
        <v>54</v>
      </c>
      <c r="G76" s="125" t="s">
        <v>417</v>
      </c>
      <c r="H76" s="126" t="s">
        <v>768</v>
      </c>
      <c r="I76" s="126" t="s">
        <v>767</v>
      </c>
      <c r="J76" s="125" t="s">
        <v>554</v>
      </c>
      <c r="K76" s="93" t="s">
        <v>773</v>
      </c>
      <c r="L76" s="93" t="s">
        <v>598</v>
      </c>
      <c r="M76" s="74">
        <v>1</v>
      </c>
      <c r="N76" s="93" t="s">
        <v>599</v>
      </c>
      <c r="O76" s="93"/>
      <c r="P76" s="93" t="s">
        <v>600</v>
      </c>
      <c r="Q76" s="93" t="s">
        <v>601</v>
      </c>
      <c r="R76" s="74">
        <v>1</v>
      </c>
      <c r="S76" s="104">
        <v>43374</v>
      </c>
      <c r="T76" s="104">
        <v>43725</v>
      </c>
      <c r="U76" s="122">
        <f t="shared" si="12"/>
        <v>50.142857142857146</v>
      </c>
      <c r="V76" s="123">
        <f t="shared" si="13"/>
        <v>0</v>
      </c>
      <c r="W76" s="123">
        <f t="shared" si="14"/>
        <v>0</v>
      </c>
      <c r="X76" s="124">
        <f t="shared" si="15"/>
        <v>0</v>
      </c>
      <c r="Y76" s="123">
        <f t="shared" si="16"/>
        <v>0</v>
      </c>
      <c r="Z76" s="123">
        <f t="shared" si="17"/>
        <v>0</v>
      </c>
      <c r="AA76" s="91" t="s">
        <v>790</v>
      </c>
      <c r="AB76" s="91" t="s">
        <v>796</v>
      </c>
      <c r="AC76" s="131" t="s">
        <v>763</v>
      </c>
      <c r="AD76" s="60"/>
      <c r="AE76" s="98"/>
      <c r="AF76" s="98"/>
      <c r="AG76" s="98"/>
      <c r="AH76" s="98"/>
      <c r="AI76" s="98"/>
      <c r="AJ76" s="98"/>
      <c r="AK76" s="99"/>
      <c r="AL76" s="134">
        <v>0</v>
      </c>
      <c r="AM76" s="99">
        <v>0</v>
      </c>
      <c r="AN76" s="133">
        <v>0</v>
      </c>
      <c r="AO76" s="96" t="s">
        <v>159</v>
      </c>
      <c r="AP76" s="96" t="s">
        <v>543</v>
      </c>
      <c r="AQ76" s="128"/>
      <c r="AR76" s="128"/>
    </row>
    <row r="77" spans="1:44" s="130" customFormat="1" ht="92.25" customHeight="1" thickBot="1">
      <c r="A77" s="155">
        <v>69</v>
      </c>
      <c r="B77" s="125" t="s">
        <v>99</v>
      </c>
      <c r="C77" s="151">
        <v>43361</v>
      </c>
      <c r="D77" s="125" t="s">
        <v>157</v>
      </c>
      <c r="E77" s="125" t="s">
        <v>567</v>
      </c>
      <c r="F77" s="125">
        <v>54</v>
      </c>
      <c r="G77" s="125" t="s">
        <v>417</v>
      </c>
      <c r="H77" s="126" t="s">
        <v>768</v>
      </c>
      <c r="I77" s="126" t="s">
        <v>767</v>
      </c>
      <c r="J77" s="125" t="s">
        <v>554</v>
      </c>
      <c r="K77" s="93" t="s">
        <v>773</v>
      </c>
      <c r="L77" s="93" t="s">
        <v>598</v>
      </c>
      <c r="M77" s="74">
        <v>2</v>
      </c>
      <c r="N77" s="93" t="s">
        <v>602</v>
      </c>
      <c r="O77" s="93"/>
      <c r="P77" s="93" t="s">
        <v>603</v>
      </c>
      <c r="Q77" s="93" t="s">
        <v>604</v>
      </c>
      <c r="R77" s="74">
        <v>1</v>
      </c>
      <c r="S77" s="104">
        <v>43374</v>
      </c>
      <c r="T77" s="104">
        <v>43725</v>
      </c>
      <c r="U77" s="122">
        <f t="shared" si="12"/>
        <v>50.142857142857146</v>
      </c>
      <c r="V77" s="123">
        <f t="shared" si="13"/>
        <v>0</v>
      </c>
      <c r="W77" s="123">
        <f t="shared" si="14"/>
        <v>0</v>
      </c>
      <c r="X77" s="124">
        <f t="shared" si="15"/>
        <v>0</v>
      </c>
      <c r="Y77" s="123">
        <f t="shared" si="16"/>
        <v>0</v>
      </c>
      <c r="Z77" s="123">
        <f t="shared" si="17"/>
        <v>0</v>
      </c>
      <c r="AA77" s="91" t="s">
        <v>790</v>
      </c>
      <c r="AB77" s="91" t="s">
        <v>796</v>
      </c>
      <c r="AC77" s="131" t="s">
        <v>763</v>
      </c>
      <c r="AD77" s="60"/>
      <c r="AE77" s="98"/>
      <c r="AF77" s="98"/>
      <c r="AG77" s="98"/>
      <c r="AH77" s="98"/>
      <c r="AI77" s="98"/>
      <c r="AJ77" s="98"/>
      <c r="AK77" s="99"/>
      <c r="AL77" s="134">
        <v>0</v>
      </c>
      <c r="AM77" s="99">
        <v>0</v>
      </c>
      <c r="AN77" s="133">
        <v>0</v>
      </c>
      <c r="AO77" s="96" t="s">
        <v>159</v>
      </c>
      <c r="AP77" s="96" t="s">
        <v>543</v>
      </c>
      <c r="AQ77" s="128"/>
      <c r="AR77" s="128"/>
    </row>
    <row r="78" spans="1:44" s="130" customFormat="1" ht="92.25" customHeight="1" thickBot="1">
      <c r="A78" s="155">
        <v>70</v>
      </c>
      <c r="B78" s="125" t="s">
        <v>705</v>
      </c>
      <c r="C78" s="151">
        <v>43361</v>
      </c>
      <c r="D78" s="125" t="s">
        <v>157</v>
      </c>
      <c r="E78" s="125" t="s">
        <v>567</v>
      </c>
      <c r="F78" s="125">
        <v>54</v>
      </c>
      <c r="G78" s="125" t="s">
        <v>417</v>
      </c>
      <c r="H78" s="126" t="s">
        <v>176</v>
      </c>
      <c r="I78" s="126" t="s">
        <v>183</v>
      </c>
      <c r="J78" s="125" t="s">
        <v>561</v>
      </c>
      <c r="K78" s="93" t="s">
        <v>780</v>
      </c>
      <c r="L78" s="93" t="s">
        <v>605</v>
      </c>
      <c r="M78" s="74">
        <v>1</v>
      </c>
      <c r="N78" s="93" t="s">
        <v>606</v>
      </c>
      <c r="O78" s="93"/>
      <c r="P78" s="93" t="s">
        <v>607</v>
      </c>
      <c r="Q78" s="93" t="s">
        <v>608</v>
      </c>
      <c r="R78" s="74">
        <v>1</v>
      </c>
      <c r="S78" s="104">
        <v>43374</v>
      </c>
      <c r="T78" s="104">
        <v>43725</v>
      </c>
      <c r="U78" s="122">
        <f t="shared" si="12"/>
        <v>50.142857142857146</v>
      </c>
      <c r="V78" s="123">
        <f t="shared" si="13"/>
        <v>0</v>
      </c>
      <c r="W78" s="123">
        <f t="shared" si="14"/>
        <v>0</v>
      </c>
      <c r="X78" s="124">
        <f t="shared" si="15"/>
        <v>0</v>
      </c>
      <c r="Y78" s="123">
        <f t="shared" si="16"/>
        <v>0</v>
      </c>
      <c r="Z78" s="123">
        <f t="shared" si="17"/>
        <v>0</v>
      </c>
      <c r="AA78" s="91" t="s">
        <v>790</v>
      </c>
      <c r="AB78" s="91" t="s">
        <v>796</v>
      </c>
      <c r="AC78" s="131" t="s">
        <v>763</v>
      </c>
      <c r="AD78" s="60"/>
      <c r="AE78" s="98"/>
      <c r="AF78" s="98"/>
      <c r="AG78" s="98"/>
      <c r="AH78" s="98"/>
      <c r="AI78" s="98"/>
      <c r="AJ78" s="98"/>
      <c r="AK78" s="99"/>
      <c r="AL78" s="134">
        <v>0</v>
      </c>
      <c r="AM78" s="99">
        <v>0</v>
      </c>
      <c r="AN78" s="133">
        <v>0</v>
      </c>
      <c r="AO78" s="96" t="s">
        <v>159</v>
      </c>
      <c r="AP78" s="96" t="s">
        <v>543</v>
      </c>
      <c r="AQ78" s="128"/>
      <c r="AR78" s="128"/>
    </row>
    <row r="79" spans="1:44" s="130" customFormat="1" ht="92.25" customHeight="1" thickBot="1">
      <c r="A79" s="155">
        <v>71</v>
      </c>
      <c r="B79" s="125" t="s">
        <v>706</v>
      </c>
      <c r="C79" s="151">
        <v>43361</v>
      </c>
      <c r="D79" s="125" t="s">
        <v>157</v>
      </c>
      <c r="E79" s="125" t="s">
        <v>567</v>
      </c>
      <c r="F79" s="125">
        <v>54</v>
      </c>
      <c r="G79" s="125" t="s">
        <v>417</v>
      </c>
      <c r="H79" s="126" t="s">
        <v>176</v>
      </c>
      <c r="I79" s="126" t="s">
        <v>183</v>
      </c>
      <c r="J79" s="125" t="s">
        <v>563</v>
      </c>
      <c r="K79" s="93" t="s">
        <v>782</v>
      </c>
      <c r="L79" s="93" t="s">
        <v>609</v>
      </c>
      <c r="M79" s="74">
        <v>1</v>
      </c>
      <c r="N79" s="93" t="s">
        <v>610</v>
      </c>
      <c r="O79" s="93"/>
      <c r="P79" s="93" t="s">
        <v>611</v>
      </c>
      <c r="Q79" s="93" t="s">
        <v>612</v>
      </c>
      <c r="R79" s="74">
        <v>1</v>
      </c>
      <c r="S79" s="104">
        <v>43374</v>
      </c>
      <c r="T79" s="104">
        <v>43555</v>
      </c>
      <c r="U79" s="122">
        <f t="shared" si="12"/>
        <v>25.857142857142858</v>
      </c>
      <c r="V79" s="123">
        <f t="shared" si="13"/>
        <v>0</v>
      </c>
      <c r="W79" s="123">
        <f t="shared" si="14"/>
        <v>0</v>
      </c>
      <c r="X79" s="124">
        <f t="shared" si="15"/>
        <v>0</v>
      </c>
      <c r="Y79" s="123">
        <f t="shared" si="16"/>
        <v>0</v>
      </c>
      <c r="Z79" s="123">
        <f t="shared" si="17"/>
        <v>0</v>
      </c>
      <c r="AA79" s="91" t="s">
        <v>790</v>
      </c>
      <c r="AB79" s="91" t="s">
        <v>114</v>
      </c>
      <c r="AC79" s="131" t="s">
        <v>760</v>
      </c>
      <c r="AD79" s="60"/>
      <c r="AE79" s="98"/>
      <c r="AF79" s="98"/>
      <c r="AG79" s="98"/>
      <c r="AH79" s="98"/>
      <c r="AI79" s="98"/>
      <c r="AJ79" s="98"/>
      <c r="AK79" s="99"/>
      <c r="AL79" s="134">
        <v>0</v>
      </c>
      <c r="AM79" s="99">
        <v>0</v>
      </c>
      <c r="AN79" s="133">
        <v>0</v>
      </c>
      <c r="AO79" s="96" t="s">
        <v>159</v>
      </c>
      <c r="AP79" s="96" t="s">
        <v>543</v>
      </c>
      <c r="AQ79" s="128"/>
      <c r="AR79" s="128"/>
    </row>
    <row r="80" spans="1:44" s="130" customFormat="1" ht="92.25" customHeight="1" thickBot="1">
      <c r="A80" s="155">
        <v>72</v>
      </c>
      <c r="B80" s="125" t="s">
        <v>707</v>
      </c>
      <c r="C80" s="151">
        <v>43361</v>
      </c>
      <c r="D80" s="125" t="s">
        <v>157</v>
      </c>
      <c r="E80" s="125" t="s">
        <v>567</v>
      </c>
      <c r="F80" s="125">
        <v>54</v>
      </c>
      <c r="G80" s="125" t="s">
        <v>417</v>
      </c>
      <c r="H80" s="126" t="s">
        <v>176</v>
      </c>
      <c r="I80" s="126" t="s">
        <v>183</v>
      </c>
      <c r="J80" s="125" t="s">
        <v>563</v>
      </c>
      <c r="K80" s="93" t="s">
        <v>782</v>
      </c>
      <c r="L80" s="93" t="s">
        <v>613</v>
      </c>
      <c r="M80" s="74">
        <v>2</v>
      </c>
      <c r="N80" s="93" t="s">
        <v>614</v>
      </c>
      <c r="O80" s="93"/>
      <c r="P80" s="93" t="s">
        <v>615</v>
      </c>
      <c r="Q80" s="93" t="s">
        <v>616</v>
      </c>
      <c r="R80" s="74">
        <v>1</v>
      </c>
      <c r="S80" s="104">
        <v>43374</v>
      </c>
      <c r="T80" s="104">
        <v>43555</v>
      </c>
      <c r="U80" s="122">
        <f t="shared" si="12"/>
        <v>25.857142857142858</v>
      </c>
      <c r="V80" s="123">
        <f t="shared" si="13"/>
        <v>0</v>
      </c>
      <c r="W80" s="123">
        <f t="shared" si="14"/>
        <v>0</v>
      </c>
      <c r="X80" s="124">
        <f t="shared" si="15"/>
        <v>0</v>
      </c>
      <c r="Y80" s="123">
        <f t="shared" si="16"/>
        <v>0</v>
      </c>
      <c r="Z80" s="123">
        <f t="shared" si="17"/>
        <v>0</v>
      </c>
      <c r="AA80" s="91" t="s">
        <v>790</v>
      </c>
      <c r="AB80" s="91" t="s">
        <v>114</v>
      </c>
      <c r="AC80" s="131" t="s">
        <v>760</v>
      </c>
      <c r="AD80" s="60"/>
      <c r="AE80" s="98"/>
      <c r="AF80" s="98"/>
      <c r="AG80" s="98"/>
      <c r="AH80" s="98"/>
      <c r="AI80" s="98"/>
      <c r="AJ80" s="98"/>
      <c r="AK80" s="99"/>
      <c r="AL80" s="134">
        <v>0</v>
      </c>
      <c r="AM80" s="99">
        <v>0</v>
      </c>
      <c r="AN80" s="133">
        <v>0</v>
      </c>
      <c r="AO80" s="96" t="s">
        <v>159</v>
      </c>
      <c r="AP80" s="96" t="s">
        <v>543</v>
      </c>
      <c r="AQ80" s="128"/>
      <c r="AR80" s="128"/>
    </row>
    <row r="81" spans="1:44" s="130" customFormat="1" ht="92.25" customHeight="1" thickBot="1">
      <c r="A81" s="155">
        <v>73</v>
      </c>
      <c r="B81" s="125" t="s">
        <v>708</v>
      </c>
      <c r="C81" s="151">
        <v>43361</v>
      </c>
      <c r="D81" s="125" t="s">
        <v>157</v>
      </c>
      <c r="E81" s="125" t="s">
        <v>567</v>
      </c>
      <c r="F81" s="125">
        <v>54</v>
      </c>
      <c r="G81" s="125" t="s">
        <v>417</v>
      </c>
      <c r="H81" s="126" t="s">
        <v>789</v>
      </c>
      <c r="I81" s="126" t="s">
        <v>787</v>
      </c>
      <c r="J81" s="125" t="s">
        <v>617</v>
      </c>
      <c r="K81" s="93" t="s">
        <v>788</v>
      </c>
      <c r="L81" s="93" t="s">
        <v>618</v>
      </c>
      <c r="M81" s="74">
        <v>1</v>
      </c>
      <c r="N81" s="93" t="s">
        <v>619</v>
      </c>
      <c r="O81" s="93"/>
      <c r="P81" s="93" t="s">
        <v>620</v>
      </c>
      <c r="Q81" s="93" t="s">
        <v>621</v>
      </c>
      <c r="R81" s="74">
        <v>1</v>
      </c>
      <c r="S81" s="104">
        <v>43374</v>
      </c>
      <c r="T81" s="104">
        <v>43725</v>
      </c>
      <c r="U81" s="122">
        <f t="shared" si="12"/>
        <v>50.142857142857146</v>
      </c>
      <c r="V81" s="123">
        <f t="shared" si="13"/>
        <v>0</v>
      </c>
      <c r="W81" s="123">
        <f t="shared" si="14"/>
        <v>0</v>
      </c>
      <c r="X81" s="124">
        <f t="shared" si="15"/>
        <v>0</v>
      </c>
      <c r="Y81" s="123">
        <f t="shared" si="16"/>
        <v>0</v>
      </c>
      <c r="Z81" s="123">
        <f t="shared" si="17"/>
        <v>0</v>
      </c>
      <c r="AA81" s="91" t="s">
        <v>790</v>
      </c>
      <c r="AB81" s="91" t="s">
        <v>796</v>
      </c>
      <c r="AC81" s="131" t="s">
        <v>752</v>
      </c>
      <c r="AD81" s="60"/>
      <c r="AE81" s="98"/>
      <c r="AF81" s="98"/>
      <c r="AG81" s="98"/>
      <c r="AH81" s="98"/>
      <c r="AI81" s="98"/>
      <c r="AJ81" s="98"/>
      <c r="AK81" s="99"/>
      <c r="AL81" s="134">
        <v>0</v>
      </c>
      <c r="AM81" s="99">
        <v>0</v>
      </c>
      <c r="AN81" s="133">
        <v>0</v>
      </c>
      <c r="AO81" s="96" t="s">
        <v>159</v>
      </c>
      <c r="AP81" s="96" t="s">
        <v>543</v>
      </c>
      <c r="AQ81" s="128"/>
      <c r="AR81" s="128"/>
    </row>
    <row r="82" spans="1:44" s="130" customFormat="1" ht="92.25" customHeight="1" thickBot="1">
      <c r="A82" s="155">
        <v>74</v>
      </c>
      <c r="B82" s="125" t="s">
        <v>709</v>
      </c>
      <c r="C82" s="151">
        <v>43361</v>
      </c>
      <c r="D82" s="125" t="s">
        <v>157</v>
      </c>
      <c r="E82" s="125" t="s">
        <v>567</v>
      </c>
      <c r="F82" s="125">
        <v>54</v>
      </c>
      <c r="G82" s="125" t="s">
        <v>417</v>
      </c>
      <c r="H82" s="126" t="s">
        <v>176</v>
      </c>
      <c r="I82" s="126" t="s">
        <v>183</v>
      </c>
      <c r="J82" s="125" t="s">
        <v>622</v>
      </c>
      <c r="K82" s="93" t="s">
        <v>783</v>
      </c>
      <c r="L82" s="93" t="s">
        <v>623</v>
      </c>
      <c r="M82" s="74">
        <v>1</v>
      </c>
      <c r="N82" s="93" t="s">
        <v>624</v>
      </c>
      <c r="O82" s="93"/>
      <c r="P82" s="93" t="s">
        <v>625</v>
      </c>
      <c r="Q82" s="93" t="s">
        <v>626</v>
      </c>
      <c r="R82" s="74">
        <v>1</v>
      </c>
      <c r="S82" s="104">
        <v>43374</v>
      </c>
      <c r="T82" s="104">
        <v>43646</v>
      </c>
      <c r="U82" s="122">
        <f t="shared" si="12"/>
        <v>38.857142857142854</v>
      </c>
      <c r="V82" s="123">
        <f t="shared" si="13"/>
        <v>0</v>
      </c>
      <c r="W82" s="123">
        <f t="shared" si="14"/>
        <v>0</v>
      </c>
      <c r="X82" s="124">
        <f t="shared" si="15"/>
        <v>0</v>
      </c>
      <c r="Y82" s="123">
        <f t="shared" si="16"/>
        <v>0</v>
      </c>
      <c r="Z82" s="123">
        <f t="shared" si="17"/>
        <v>0</v>
      </c>
      <c r="AA82" s="91" t="s">
        <v>790</v>
      </c>
      <c r="AB82" s="91" t="s">
        <v>114</v>
      </c>
      <c r="AC82" s="131" t="s">
        <v>756</v>
      </c>
      <c r="AD82" s="60"/>
      <c r="AE82" s="98"/>
      <c r="AF82" s="98"/>
      <c r="AG82" s="98"/>
      <c r="AH82" s="98"/>
      <c r="AI82" s="98"/>
      <c r="AJ82" s="98"/>
      <c r="AK82" s="99"/>
      <c r="AL82" s="134">
        <v>0</v>
      </c>
      <c r="AM82" s="99">
        <v>0</v>
      </c>
      <c r="AN82" s="133">
        <v>0</v>
      </c>
      <c r="AO82" s="96" t="s">
        <v>159</v>
      </c>
      <c r="AP82" s="96" t="s">
        <v>543</v>
      </c>
      <c r="AQ82" s="128"/>
      <c r="AR82" s="128"/>
    </row>
    <row r="83" spans="1:44" s="130" customFormat="1" ht="92.25" customHeight="1">
      <c r="A83" s="155">
        <v>75</v>
      </c>
      <c r="B83" s="125" t="s">
        <v>710</v>
      </c>
      <c r="C83" s="151">
        <v>43361</v>
      </c>
      <c r="D83" s="125" t="s">
        <v>157</v>
      </c>
      <c r="E83" s="125" t="s">
        <v>567</v>
      </c>
      <c r="F83" s="125">
        <v>54</v>
      </c>
      <c r="G83" s="125" t="s">
        <v>417</v>
      </c>
      <c r="H83" s="126" t="s">
        <v>176</v>
      </c>
      <c r="I83" s="126" t="s">
        <v>183</v>
      </c>
      <c r="J83" s="125" t="s">
        <v>622</v>
      </c>
      <c r="K83" s="93" t="s">
        <v>783</v>
      </c>
      <c r="L83" s="93" t="s">
        <v>623</v>
      </c>
      <c r="M83" s="74">
        <v>2</v>
      </c>
      <c r="N83" s="93" t="s">
        <v>627</v>
      </c>
      <c r="O83" s="93"/>
      <c r="P83" s="93" t="s">
        <v>628</v>
      </c>
      <c r="Q83" s="93" t="s">
        <v>629</v>
      </c>
      <c r="R83" s="74">
        <v>1</v>
      </c>
      <c r="S83" s="104">
        <v>43374</v>
      </c>
      <c r="T83" s="104">
        <v>43465</v>
      </c>
      <c r="U83" s="91">
        <f t="shared" si="12"/>
        <v>13</v>
      </c>
      <c r="V83" s="131">
        <f t="shared" si="13"/>
        <v>0</v>
      </c>
      <c r="W83" s="99">
        <f t="shared" si="14"/>
        <v>0</v>
      </c>
      <c r="X83" s="133">
        <f t="shared" si="15"/>
        <v>0</v>
      </c>
      <c r="Y83" s="96">
        <f t="shared" si="16"/>
        <v>0</v>
      </c>
      <c r="Z83" s="96">
        <f t="shared" si="17"/>
        <v>0</v>
      </c>
      <c r="AA83" s="130" t="s">
        <v>790</v>
      </c>
      <c r="AB83" s="130" t="s">
        <v>795</v>
      </c>
      <c r="AC83" s="130" t="s">
        <v>757</v>
      </c>
      <c r="AL83" s="130">
        <v>0</v>
      </c>
      <c r="AM83" s="130">
        <v>0</v>
      </c>
      <c r="AN83" s="130">
        <v>0</v>
      </c>
      <c r="AO83" s="130" t="s">
        <v>159</v>
      </c>
      <c r="AP83" s="130" t="s">
        <v>543</v>
      </c>
    </row>
    <row r="84" spans="1:44" s="130" customFormat="1" ht="92.25" customHeight="1" thickBot="1">
      <c r="A84" s="155">
        <v>76</v>
      </c>
      <c r="B84" s="125" t="s">
        <v>711</v>
      </c>
      <c r="C84" s="151">
        <v>43361</v>
      </c>
      <c r="D84" s="125" t="s">
        <v>157</v>
      </c>
      <c r="E84" s="125" t="s">
        <v>567</v>
      </c>
      <c r="F84" s="125">
        <v>54</v>
      </c>
      <c r="G84" s="125" t="s">
        <v>417</v>
      </c>
      <c r="H84" s="126" t="s">
        <v>768</v>
      </c>
      <c r="I84" s="126" t="s">
        <v>767</v>
      </c>
      <c r="J84" s="125" t="s">
        <v>556</v>
      </c>
      <c r="K84" s="93" t="s">
        <v>770</v>
      </c>
      <c r="L84" s="93" t="s">
        <v>630</v>
      </c>
      <c r="M84" s="74">
        <v>1</v>
      </c>
      <c r="N84" s="93" t="s">
        <v>631</v>
      </c>
      <c r="O84" s="93"/>
      <c r="P84" s="93" t="s">
        <v>632</v>
      </c>
      <c r="Q84" s="93" t="s">
        <v>584</v>
      </c>
      <c r="R84" s="74">
        <v>1</v>
      </c>
      <c r="S84" s="104">
        <v>43374</v>
      </c>
      <c r="T84" s="104">
        <v>43725</v>
      </c>
      <c r="U84" s="122">
        <f t="shared" si="12"/>
        <v>50.142857142857146</v>
      </c>
      <c r="V84" s="123">
        <f t="shared" si="13"/>
        <v>0</v>
      </c>
      <c r="W84" s="123">
        <f t="shared" si="14"/>
        <v>0</v>
      </c>
      <c r="X84" s="124">
        <f t="shared" si="15"/>
        <v>0</v>
      </c>
      <c r="Y84" s="123">
        <f t="shared" si="16"/>
        <v>0</v>
      </c>
      <c r="Z84" s="123">
        <f t="shared" si="17"/>
        <v>0</v>
      </c>
      <c r="AA84" s="91" t="s">
        <v>790</v>
      </c>
      <c r="AB84" s="91" t="s">
        <v>795</v>
      </c>
      <c r="AC84" s="129" t="s">
        <v>633</v>
      </c>
      <c r="AD84" s="60"/>
      <c r="AE84" s="98"/>
      <c r="AF84" s="98"/>
      <c r="AG84" s="98"/>
      <c r="AH84" s="98"/>
      <c r="AI84" s="98"/>
      <c r="AJ84" s="98"/>
      <c r="AK84" s="99"/>
      <c r="AL84" s="134">
        <v>0</v>
      </c>
      <c r="AM84" s="99">
        <v>0</v>
      </c>
      <c r="AN84" s="133">
        <v>0</v>
      </c>
      <c r="AO84" s="96" t="s">
        <v>159</v>
      </c>
      <c r="AP84" s="96" t="s">
        <v>543</v>
      </c>
      <c r="AQ84" s="128"/>
      <c r="AR84" s="128"/>
    </row>
    <row r="85" spans="1:44" s="130" customFormat="1" ht="92.25" customHeight="1" thickBot="1">
      <c r="A85" s="155">
        <v>77</v>
      </c>
      <c r="B85" s="125" t="s">
        <v>712</v>
      </c>
      <c r="C85" s="151">
        <v>43361</v>
      </c>
      <c r="D85" s="125" t="s">
        <v>157</v>
      </c>
      <c r="E85" s="125" t="s">
        <v>567</v>
      </c>
      <c r="F85" s="125">
        <v>54</v>
      </c>
      <c r="G85" s="125" t="s">
        <v>417</v>
      </c>
      <c r="H85" s="126" t="s">
        <v>768</v>
      </c>
      <c r="I85" s="126" t="s">
        <v>767</v>
      </c>
      <c r="J85" s="125" t="s">
        <v>556</v>
      </c>
      <c r="K85" s="93" t="s">
        <v>770</v>
      </c>
      <c r="L85" s="93" t="s">
        <v>634</v>
      </c>
      <c r="M85" s="74">
        <v>2</v>
      </c>
      <c r="N85" s="93" t="s">
        <v>635</v>
      </c>
      <c r="O85" s="93"/>
      <c r="P85" s="93" t="s">
        <v>636</v>
      </c>
      <c r="Q85" s="93" t="s">
        <v>637</v>
      </c>
      <c r="R85" s="74">
        <v>1</v>
      </c>
      <c r="S85" s="104">
        <v>43374</v>
      </c>
      <c r="T85" s="104">
        <v>43725</v>
      </c>
      <c r="U85" s="122">
        <f t="shared" si="12"/>
        <v>50.142857142857146</v>
      </c>
      <c r="V85" s="123">
        <f t="shared" si="13"/>
        <v>0</v>
      </c>
      <c r="W85" s="123">
        <f t="shared" si="14"/>
        <v>0</v>
      </c>
      <c r="X85" s="124">
        <f t="shared" si="15"/>
        <v>0</v>
      </c>
      <c r="Y85" s="123">
        <f t="shared" si="16"/>
        <v>0</v>
      </c>
      <c r="Z85" s="123">
        <f t="shared" si="17"/>
        <v>0</v>
      </c>
      <c r="AA85" s="91" t="s">
        <v>790</v>
      </c>
      <c r="AB85" s="91" t="s">
        <v>795</v>
      </c>
      <c r="AC85" s="129" t="s">
        <v>633</v>
      </c>
      <c r="AD85" s="60"/>
      <c r="AE85" s="98"/>
      <c r="AF85" s="98"/>
      <c r="AG85" s="98"/>
      <c r="AH85" s="98"/>
      <c r="AI85" s="98"/>
      <c r="AJ85" s="98"/>
      <c r="AK85" s="99"/>
      <c r="AL85" s="134">
        <v>0</v>
      </c>
      <c r="AM85" s="99">
        <v>0</v>
      </c>
      <c r="AN85" s="133">
        <v>0</v>
      </c>
      <c r="AO85" s="96" t="s">
        <v>159</v>
      </c>
      <c r="AP85" s="96" t="s">
        <v>543</v>
      </c>
      <c r="AQ85" s="128"/>
      <c r="AR85" s="128"/>
    </row>
    <row r="86" spans="1:44" s="130" customFormat="1" ht="92.25" customHeight="1" thickBot="1">
      <c r="A86" s="155">
        <v>78</v>
      </c>
      <c r="B86" s="125" t="s">
        <v>713</v>
      </c>
      <c r="C86" s="151">
        <v>43361</v>
      </c>
      <c r="D86" s="125" t="s">
        <v>157</v>
      </c>
      <c r="E86" s="125" t="s">
        <v>567</v>
      </c>
      <c r="F86" s="125">
        <v>54</v>
      </c>
      <c r="G86" s="125" t="s">
        <v>417</v>
      </c>
      <c r="H86" s="126" t="s">
        <v>176</v>
      </c>
      <c r="I86" s="126" t="s">
        <v>183</v>
      </c>
      <c r="J86" s="125" t="s">
        <v>562</v>
      </c>
      <c r="K86" s="93" t="s">
        <v>781</v>
      </c>
      <c r="L86" s="93" t="s">
        <v>638</v>
      </c>
      <c r="M86" s="74">
        <v>1</v>
      </c>
      <c r="N86" s="93" t="s">
        <v>639</v>
      </c>
      <c r="O86" s="93"/>
      <c r="P86" s="93" t="s">
        <v>640</v>
      </c>
      <c r="Q86" s="93" t="s">
        <v>641</v>
      </c>
      <c r="R86" s="74">
        <v>1</v>
      </c>
      <c r="S86" s="104">
        <v>43374</v>
      </c>
      <c r="T86" s="104">
        <v>43725</v>
      </c>
      <c r="U86" s="122">
        <f t="shared" si="12"/>
        <v>50.142857142857146</v>
      </c>
      <c r="V86" s="123">
        <f t="shared" si="13"/>
        <v>0</v>
      </c>
      <c r="W86" s="123">
        <f t="shared" si="14"/>
        <v>0</v>
      </c>
      <c r="X86" s="124">
        <f t="shared" si="15"/>
        <v>0</v>
      </c>
      <c r="Y86" s="123">
        <f t="shared" si="16"/>
        <v>0</v>
      </c>
      <c r="Z86" s="123">
        <f t="shared" si="17"/>
        <v>0</v>
      </c>
      <c r="AA86" s="91" t="s">
        <v>790</v>
      </c>
      <c r="AB86" s="91" t="s">
        <v>792</v>
      </c>
      <c r="AC86" s="131" t="s">
        <v>754</v>
      </c>
      <c r="AD86" s="60"/>
      <c r="AE86" s="98"/>
      <c r="AF86" s="98"/>
      <c r="AG86" s="98"/>
      <c r="AH86" s="98"/>
      <c r="AI86" s="98"/>
      <c r="AJ86" s="98"/>
      <c r="AK86" s="99"/>
      <c r="AL86" s="134">
        <v>0</v>
      </c>
      <c r="AM86" s="99">
        <v>0</v>
      </c>
      <c r="AN86" s="133">
        <v>0</v>
      </c>
      <c r="AO86" s="96" t="s">
        <v>159</v>
      </c>
      <c r="AP86" s="96" t="s">
        <v>543</v>
      </c>
      <c r="AQ86" s="128"/>
      <c r="AR86" s="128"/>
    </row>
    <row r="87" spans="1:44" s="130" customFormat="1" ht="92.25" customHeight="1" thickBot="1">
      <c r="A87" s="155">
        <v>79</v>
      </c>
      <c r="B87" s="125" t="s">
        <v>714</v>
      </c>
      <c r="C87" s="151">
        <v>43361</v>
      </c>
      <c r="D87" s="125" t="s">
        <v>157</v>
      </c>
      <c r="E87" s="125" t="s">
        <v>567</v>
      </c>
      <c r="F87" s="125">
        <v>54</v>
      </c>
      <c r="G87" s="125" t="s">
        <v>417</v>
      </c>
      <c r="H87" s="126" t="s">
        <v>176</v>
      </c>
      <c r="I87" s="126" t="s">
        <v>183</v>
      </c>
      <c r="J87" s="125" t="s">
        <v>562</v>
      </c>
      <c r="K87" s="93" t="s">
        <v>781</v>
      </c>
      <c r="L87" s="93" t="s">
        <v>642</v>
      </c>
      <c r="M87" s="74">
        <v>2</v>
      </c>
      <c r="N87" s="93" t="s">
        <v>643</v>
      </c>
      <c r="O87" s="93"/>
      <c r="P87" s="93" t="s">
        <v>644</v>
      </c>
      <c r="Q87" s="93" t="s">
        <v>645</v>
      </c>
      <c r="R87" s="74">
        <v>1</v>
      </c>
      <c r="S87" s="104">
        <v>43374</v>
      </c>
      <c r="T87" s="104">
        <v>43725</v>
      </c>
      <c r="U87" s="122">
        <f t="shared" si="12"/>
        <v>50.142857142857146</v>
      </c>
      <c r="V87" s="123">
        <f t="shared" si="13"/>
        <v>0</v>
      </c>
      <c r="W87" s="123">
        <f t="shared" si="14"/>
        <v>0</v>
      </c>
      <c r="X87" s="124">
        <f t="shared" si="15"/>
        <v>0</v>
      </c>
      <c r="Y87" s="123">
        <f t="shared" si="16"/>
        <v>0</v>
      </c>
      <c r="Z87" s="123">
        <f t="shared" si="17"/>
        <v>0</v>
      </c>
      <c r="AA87" s="91" t="s">
        <v>790</v>
      </c>
      <c r="AB87" s="91" t="s">
        <v>792</v>
      </c>
      <c r="AC87" s="131" t="s">
        <v>758</v>
      </c>
      <c r="AD87" s="60"/>
      <c r="AE87" s="98"/>
      <c r="AF87" s="98"/>
      <c r="AG87" s="98"/>
      <c r="AH87" s="98"/>
      <c r="AI87" s="98"/>
      <c r="AJ87" s="98"/>
      <c r="AK87" s="99"/>
      <c r="AL87" s="134">
        <v>0</v>
      </c>
      <c r="AM87" s="99">
        <v>0</v>
      </c>
      <c r="AN87" s="133">
        <v>0</v>
      </c>
      <c r="AO87" s="96" t="s">
        <v>159</v>
      </c>
      <c r="AP87" s="96" t="s">
        <v>543</v>
      </c>
      <c r="AQ87" s="128"/>
      <c r="AR87" s="128"/>
    </row>
    <row r="88" spans="1:44" s="130" customFormat="1" ht="92.25" customHeight="1" thickBot="1">
      <c r="A88" s="155">
        <v>80</v>
      </c>
      <c r="B88" s="125" t="s">
        <v>715</v>
      </c>
      <c r="C88" s="151">
        <v>43361</v>
      </c>
      <c r="D88" s="125" t="s">
        <v>157</v>
      </c>
      <c r="E88" s="125" t="s">
        <v>567</v>
      </c>
      <c r="F88" s="125">
        <v>54</v>
      </c>
      <c r="G88" s="125" t="s">
        <v>417</v>
      </c>
      <c r="H88" s="126" t="s">
        <v>176</v>
      </c>
      <c r="I88" s="126" t="s">
        <v>183</v>
      </c>
      <c r="J88" s="125" t="s">
        <v>562</v>
      </c>
      <c r="K88" s="93" t="s">
        <v>781</v>
      </c>
      <c r="L88" s="93" t="s">
        <v>646</v>
      </c>
      <c r="M88" s="74">
        <v>3</v>
      </c>
      <c r="N88" s="93" t="s">
        <v>647</v>
      </c>
      <c r="O88" s="93"/>
      <c r="P88" s="93" t="s">
        <v>648</v>
      </c>
      <c r="Q88" s="93" t="s">
        <v>649</v>
      </c>
      <c r="R88" s="74">
        <v>1</v>
      </c>
      <c r="S88" s="104">
        <v>43374</v>
      </c>
      <c r="T88" s="104">
        <v>43725</v>
      </c>
      <c r="U88" s="122">
        <f t="shared" si="12"/>
        <v>50.142857142857146</v>
      </c>
      <c r="V88" s="123">
        <f t="shared" si="13"/>
        <v>0</v>
      </c>
      <c r="W88" s="123">
        <f t="shared" si="14"/>
        <v>0</v>
      </c>
      <c r="X88" s="124">
        <f t="shared" si="15"/>
        <v>0</v>
      </c>
      <c r="Y88" s="123">
        <f t="shared" si="16"/>
        <v>0</v>
      </c>
      <c r="Z88" s="123">
        <f t="shared" si="17"/>
        <v>0</v>
      </c>
      <c r="AA88" s="91" t="s">
        <v>790</v>
      </c>
      <c r="AB88" s="91" t="s">
        <v>792</v>
      </c>
      <c r="AC88" s="131" t="s">
        <v>758</v>
      </c>
      <c r="AD88" s="60"/>
      <c r="AE88" s="98"/>
      <c r="AF88" s="98"/>
      <c r="AG88" s="98"/>
      <c r="AH88" s="98"/>
      <c r="AI88" s="98"/>
      <c r="AJ88" s="98"/>
      <c r="AK88" s="99"/>
      <c r="AL88" s="134">
        <v>0</v>
      </c>
      <c r="AM88" s="99">
        <v>0</v>
      </c>
      <c r="AN88" s="133">
        <v>0</v>
      </c>
      <c r="AO88" s="96" t="s">
        <v>159</v>
      </c>
      <c r="AP88" s="96" t="s">
        <v>543</v>
      </c>
      <c r="AQ88" s="128"/>
      <c r="AR88" s="128"/>
    </row>
    <row r="89" spans="1:44" s="130" customFormat="1" ht="92.25" customHeight="1" thickBot="1">
      <c r="A89" s="155">
        <v>81</v>
      </c>
      <c r="B89" s="125" t="s">
        <v>716</v>
      </c>
      <c r="C89" s="151">
        <v>43361</v>
      </c>
      <c r="D89" s="125" t="s">
        <v>157</v>
      </c>
      <c r="E89" s="125" t="s">
        <v>567</v>
      </c>
      <c r="F89" s="125">
        <v>54</v>
      </c>
      <c r="G89" s="125" t="s">
        <v>417</v>
      </c>
      <c r="H89" s="126" t="s">
        <v>176</v>
      </c>
      <c r="I89" s="126" t="s">
        <v>183</v>
      </c>
      <c r="J89" s="125" t="s">
        <v>562</v>
      </c>
      <c r="K89" s="93" t="s">
        <v>781</v>
      </c>
      <c r="L89" s="93" t="s">
        <v>650</v>
      </c>
      <c r="M89" s="74">
        <v>4</v>
      </c>
      <c r="N89" s="93" t="s">
        <v>651</v>
      </c>
      <c r="O89" s="93"/>
      <c r="P89" s="93" t="s">
        <v>652</v>
      </c>
      <c r="Q89" s="93" t="s">
        <v>653</v>
      </c>
      <c r="R89" s="74">
        <v>1</v>
      </c>
      <c r="S89" s="104">
        <v>43374</v>
      </c>
      <c r="T89" s="104">
        <v>43725</v>
      </c>
      <c r="U89" s="122">
        <f t="shared" si="12"/>
        <v>50.142857142857146</v>
      </c>
      <c r="V89" s="123">
        <f t="shared" si="13"/>
        <v>0</v>
      </c>
      <c r="W89" s="123">
        <f t="shared" si="14"/>
        <v>0</v>
      </c>
      <c r="X89" s="124">
        <f t="shared" si="15"/>
        <v>0</v>
      </c>
      <c r="Y89" s="123">
        <f t="shared" si="16"/>
        <v>0</v>
      </c>
      <c r="Z89" s="123">
        <f t="shared" si="17"/>
        <v>0</v>
      </c>
      <c r="AA89" s="91" t="s">
        <v>790</v>
      </c>
      <c r="AB89" s="91" t="s">
        <v>792</v>
      </c>
      <c r="AC89" s="131" t="s">
        <v>758</v>
      </c>
      <c r="AD89" s="60"/>
      <c r="AE89" s="98"/>
      <c r="AF89" s="98"/>
      <c r="AG89" s="98"/>
      <c r="AH89" s="98"/>
      <c r="AI89" s="98"/>
      <c r="AJ89" s="98"/>
      <c r="AK89" s="99"/>
      <c r="AL89" s="134">
        <v>0</v>
      </c>
      <c r="AM89" s="99">
        <v>0</v>
      </c>
      <c r="AN89" s="133">
        <v>0</v>
      </c>
      <c r="AO89" s="96" t="s">
        <v>159</v>
      </c>
      <c r="AP89" s="96" t="s">
        <v>543</v>
      </c>
      <c r="AQ89" s="128"/>
      <c r="AR89" s="128"/>
    </row>
    <row r="90" spans="1:44" s="130" customFormat="1" ht="92.25" customHeight="1" thickBot="1">
      <c r="A90" s="155">
        <v>82</v>
      </c>
      <c r="B90" s="125" t="s">
        <v>717</v>
      </c>
      <c r="C90" s="151">
        <v>43361</v>
      </c>
      <c r="D90" s="125" t="s">
        <v>157</v>
      </c>
      <c r="E90" s="125" t="s">
        <v>567</v>
      </c>
      <c r="F90" s="125">
        <v>54</v>
      </c>
      <c r="G90" s="125" t="s">
        <v>417</v>
      </c>
      <c r="H90" s="126" t="s">
        <v>176</v>
      </c>
      <c r="I90" s="126" t="s">
        <v>183</v>
      </c>
      <c r="J90" s="125" t="s">
        <v>564</v>
      </c>
      <c r="K90" s="93" t="s">
        <v>784</v>
      </c>
      <c r="L90" s="93" t="s">
        <v>654</v>
      </c>
      <c r="M90" s="74">
        <v>1</v>
      </c>
      <c r="N90" s="93" t="s">
        <v>655</v>
      </c>
      <c r="O90" s="93"/>
      <c r="P90" s="93" t="s">
        <v>656</v>
      </c>
      <c r="Q90" s="93" t="s">
        <v>657</v>
      </c>
      <c r="R90" s="74">
        <v>1</v>
      </c>
      <c r="S90" s="104">
        <v>43374</v>
      </c>
      <c r="T90" s="104">
        <v>43725</v>
      </c>
      <c r="U90" s="122">
        <f t="shared" si="12"/>
        <v>50.142857142857146</v>
      </c>
      <c r="V90" s="123">
        <f t="shared" si="13"/>
        <v>0</v>
      </c>
      <c r="W90" s="123">
        <f t="shared" si="14"/>
        <v>0</v>
      </c>
      <c r="X90" s="124">
        <f t="shared" si="15"/>
        <v>0</v>
      </c>
      <c r="Y90" s="123">
        <f t="shared" si="16"/>
        <v>0</v>
      </c>
      <c r="Z90" s="123">
        <f t="shared" si="17"/>
        <v>0</v>
      </c>
      <c r="AA90" s="91" t="s">
        <v>790</v>
      </c>
      <c r="AB90" s="91" t="s">
        <v>792</v>
      </c>
      <c r="AC90" s="131" t="s">
        <v>761</v>
      </c>
      <c r="AD90" s="60"/>
      <c r="AE90" s="98"/>
      <c r="AF90" s="98"/>
      <c r="AG90" s="98"/>
      <c r="AH90" s="98"/>
      <c r="AI90" s="98"/>
      <c r="AJ90" s="98"/>
      <c r="AK90" s="99"/>
      <c r="AL90" s="134">
        <v>0</v>
      </c>
      <c r="AM90" s="99">
        <v>0</v>
      </c>
      <c r="AN90" s="133">
        <v>0</v>
      </c>
      <c r="AO90" s="96" t="s">
        <v>159</v>
      </c>
      <c r="AP90" s="96" t="s">
        <v>543</v>
      </c>
      <c r="AQ90" s="128"/>
      <c r="AR90" s="128"/>
    </row>
    <row r="91" spans="1:44" s="130" customFormat="1" ht="92.25" customHeight="1" thickBot="1">
      <c r="A91" s="155">
        <v>83</v>
      </c>
      <c r="B91" s="125" t="s">
        <v>718</v>
      </c>
      <c r="C91" s="151" t="s">
        <v>418</v>
      </c>
      <c r="D91" s="125" t="s">
        <v>157</v>
      </c>
      <c r="E91" s="125" t="s">
        <v>806</v>
      </c>
      <c r="F91" s="125">
        <v>48</v>
      </c>
      <c r="G91" s="125" t="s">
        <v>417</v>
      </c>
      <c r="H91" s="125" t="s">
        <v>168</v>
      </c>
      <c r="I91" s="125" t="s">
        <v>193</v>
      </c>
      <c r="J91" s="125" t="s">
        <v>512</v>
      </c>
      <c r="K91" s="93" t="s">
        <v>511</v>
      </c>
      <c r="L91" s="93" t="s">
        <v>510</v>
      </c>
      <c r="M91" s="74">
        <v>1</v>
      </c>
      <c r="N91" s="93" t="s">
        <v>509</v>
      </c>
      <c r="O91" s="93"/>
      <c r="P91" s="93" t="s">
        <v>508</v>
      </c>
      <c r="Q91" s="93" t="s">
        <v>508</v>
      </c>
      <c r="R91" s="74">
        <v>1</v>
      </c>
      <c r="S91" s="97" t="s">
        <v>416</v>
      </c>
      <c r="T91" s="97" t="s">
        <v>479</v>
      </c>
      <c r="U91" s="122">
        <f t="shared" ref="U91:U101" si="18">DATEDIF(S91,T91,"D")/7</f>
        <v>44.428571428571431</v>
      </c>
      <c r="V91" s="123">
        <f t="shared" ref="V91:V101" si="19">+AL91</f>
        <v>100</v>
      </c>
      <c r="W91" s="123">
        <f t="shared" ref="W91:W101" si="20">IF(R91=0,0,IF(V91/R91&gt;1,1,V91/R91))</f>
        <v>1</v>
      </c>
      <c r="X91" s="124">
        <f t="shared" ref="X91:X101" si="21">U91*W91</f>
        <v>44.428571428571431</v>
      </c>
      <c r="Y91" s="123">
        <f t="shared" ref="Y91:Y101" si="22">IF(T91&lt;=$Y$4,X91,0)</f>
        <v>0</v>
      </c>
      <c r="Z91" s="123">
        <f t="shared" ref="Z91:Z101" si="23">IF($Y$4&gt;=T91,U91,0)</f>
        <v>0</v>
      </c>
      <c r="AA91" s="91" t="s">
        <v>790</v>
      </c>
      <c r="AB91" s="91" t="s">
        <v>793</v>
      </c>
      <c r="AC91" s="131" t="s">
        <v>755</v>
      </c>
      <c r="AD91" s="60"/>
      <c r="AE91" s="141"/>
      <c r="AF91" s="142"/>
      <c r="AG91" s="142"/>
      <c r="AH91" s="142"/>
      <c r="AI91" s="142"/>
      <c r="AJ91" s="142"/>
      <c r="AK91" s="99"/>
      <c r="AL91" s="134">
        <v>100</v>
      </c>
      <c r="AM91" s="99" t="s">
        <v>507</v>
      </c>
      <c r="AN91" s="133">
        <v>100</v>
      </c>
      <c r="AO91" s="96" t="s">
        <v>185</v>
      </c>
      <c r="AP91" s="96" t="s">
        <v>543</v>
      </c>
      <c r="AQ91" s="128">
        <v>5</v>
      </c>
      <c r="AR91" s="128">
        <v>1</v>
      </c>
    </row>
    <row r="92" spans="1:44" s="130" customFormat="1" ht="92.25" customHeight="1" thickBot="1">
      <c r="A92" s="155">
        <v>84</v>
      </c>
      <c r="B92" s="125" t="s">
        <v>719</v>
      </c>
      <c r="C92" s="125" t="s">
        <v>418</v>
      </c>
      <c r="D92" s="125" t="s">
        <v>157</v>
      </c>
      <c r="E92" s="125" t="s">
        <v>806</v>
      </c>
      <c r="F92" s="125">
        <v>48</v>
      </c>
      <c r="G92" s="125" t="s">
        <v>417</v>
      </c>
      <c r="H92" s="126" t="s">
        <v>176</v>
      </c>
      <c r="I92" s="126" t="s">
        <v>183</v>
      </c>
      <c r="J92" s="125" t="s">
        <v>497</v>
      </c>
      <c r="K92" s="93" t="s">
        <v>496</v>
      </c>
      <c r="L92" s="93" t="s">
        <v>495</v>
      </c>
      <c r="M92" s="74">
        <v>1</v>
      </c>
      <c r="N92" s="93" t="s">
        <v>494</v>
      </c>
      <c r="O92" s="93"/>
      <c r="P92" s="93" t="s">
        <v>493</v>
      </c>
      <c r="Q92" s="93" t="s">
        <v>493</v>
      </c>
      <c r="R92" s="74">
        <v>1</v>
      </c>
      <c r="S92" s="97" t="s">
        <v>416</v>
      </c>
      <c r="T92" s="97" t="s">
        <v>479</v>
      </c>
      <c r="U92" s="122">
        <f t="shared" si="18"/>
        <v>44.428571428571431</v>
      </c>
      <c r="V92" s="123">
        <f t="shared" si="19"/>
        <v>100</v>
      </c>
      <c r="W92" s="123">
        <f t="shared" si="20"/>
        <v>1</v>
      </c>
      <c r="X92" s="124">
        <f t="shared" si="21"/>
        <v>44.428571428571431</v>
      </c>
      <c r="Y92" s="123">
        <f t="shared" si="22"/>
        <v>0</v>
      </c>
      <c r="Z92" s="123">
        <f t="shared" si="23"/>
        <v>0</v>
      </c>
      <c r="AA92" s="91" t="s">
        <v>790</v>
      </c>
      <c r="AB92" s="91" t="s">
        <v>793</v>
      </c>
      <c r="AC92" s="131" t="s">
        <v>753</v>
      </c>
      <c r="AD92" s="60"/>
      <c r="AE92" s="152"/>
      <c r="AF92" s="153"/>
      <c r="AG92" s="153"/>
      <c r="AH92" s="154"/>
      <c r="AI92" s="154"/>
      <c r="AJ92" s="153"/>
      <c r="AK92" s="99"/>
      <c r="AL92" s="134">
        <v>100</v>
      </c>
      <c r="AM92" s="99" t="s">
        <v>486</v>
      </c>
      <c r="AN92" s="133">
        <v>100</v>
      </c>
      <c r="AO92" s="96" t="s">
        <v>185</v>
      </c>
      <c r="AP92" s="96" t="s">
        <v>543</v>
      </c>
      <c r="AQ92" s="128">
        <v>5</v>
      </c>
      <c r="AR92" s="128">
        <v>1</v>
      </c>
    </row>
    <row r="93" spans="1:44" s="130" customFormat="1" ht="92.25" customHeight="1" thickBot="1">
      <c r="A93" s="155">
        <v>85</v>
      </c>
      <c r="B93" s="125" t="s">
        <v>720</v>
      </c>
      <c r="C93" s="125" t="s">
        <v>418</v>
      </c>
      <c r="D93" s="125" t="s">
        <v>157</v>
      </c>
      <c r="E93" s="125" t="s">
        <v>806</v>
      </c>
      <c r="F93" s="125">
        <v>48</v>
      </c>
      <c r="G93" s="125" t="s">
        <v>417</v>
      </c>
      <c r="H93" s="126" t="s">
        <v>176</v>
      </c>
      <c r="I93" s="126" t="s">
        <v>183</v>
      </c>
      <c r="J93" s="125" t="s">
        <v>492</v>
      </c>
      <c r="K93" s="93" t="s">
        <v>491</v>
      </c>
      <c r="L93" s="93" t="s">
        <v>490</v>
      </c>
      <c r="M93" s="74">
        <v>1</v>
      </c>
      <c r="N93" s="93" t="s">
        <v>489</v>
      </c>
      <c r="O93" s="93"/>
      <c r="P93" s="93" t="s">
        <v>488</v>
      </c>
      <c r="Q93" s="93" t="s">
        <v>487</v>
      </c>
      <c r="R93" s="74">
        <v>1</v>
      </c>
      <c r="S93" s="97" t="s">
        <v>416</v>
      </c>
      <c r="T93" s="97" t="s">
        <v>479</v>
      </c>
      <c r="U93" s="122">
        <f t="shared" si="18"/>
        <v>44.428571428571431</v>
      </c>
      <c r="V93" s="123">
        <f t="shared" si="19"/>
        <v>100</v>
      </c>
      <c r="W93" s="123">
        <f t="shared" si="20"/>
        <v>1</v>
      </c>
      <c r="X93" s="124">
        <f t="shared" si="21"/>
        <v>44.428571428571431</v>
      </c>
      <c r="Y93" s="123">
        <f t="shared" si="22"/>
        <v>0</v>
      </c>
      <c r="Z93" s="123">
        <f t="shared" si="23"/>
        <v>0</v>
      </c>
      <c r="AA93" s="91" t="s">
        <v>790</v>
      </c>
      <c r="AB93" s="91" t="s">
        <v>793</v>
      </c>
      <c r="AC93" s="131" t="s">
        <v>753</v>
      </c>
      <c r="AD93" s="60"/>
      <c r="AE93" s="98"/>
      <c r="AF93" s="98"/>
      <c r="AG93" s="98"/>
      <c r="AH93" s="98"/>
      <c r="AI93" s="98"/>
      <c r="AJ93" s="98"/>
      <c r="AK93" s="99"/>
      <c r="AL93" s="134">
        <v>100</v>
      </c>
      <c r="AM93" s="99" t="s">
        <v>486</v>
      </c>
      <c r="AN93" s="133">
        <v>100</v>
      </c>
      <c r="AO93" s="96" t="s">
        <v>185</v>
      </c>
      <c r="AP93" s="96" t="s">
        <v>543</v>
      </c>
      <c r="AQ93" s="128">
        <v>5</v>
      </c>
      <c r="AR93" s="128">
        <v>1</v>
      </c>
    </row>
    <row r="94" spans="1:44" s="130" customFormat="1" ht="92.25" customHeight="1" thickBot="1">
      <c r="A94" s="155">
        <v>86</v>
      </c>
      <c r="B94" s="125" t="s">
        <v>721</v>
      </c>
      <c r="C94" s="125" t="s">
        <v>177</v>
      </c>
      <c r="D94" s="125" t="s">
        <v>157</v>
      </c>
      <c r="E94" s="125" t="s">
        <v>806</v>
      </c>
      <c r="F94" s="125">
        <v>53</v>
      </c>
      <c r="G94" s="125" t="s">
        <v>169</v>
      </c>
      <c r="H94" s="125" t="s">
        <v>168</v>
      </c>
      <c r="I94" s="125" t="s">
        <v>193</v>
      </c>
      <c r="J94" s="125" t="s">
        <v>310</v>
      </c>
      <c r="K94" s="93" t="s">
        <v>320</v>
      </c>
      <c r="L94" s="93" t="s">
        <v>319</v>
      </c>
      <c r="M94" s="74">
        <v>1</v>
      </c>
      <c r="N94" s="93" t="s">
        <v>240</v>
      </c>
      <c r="O94" s="93"/>
      <c r="P94" s="93" t="s">
        <v>239</v>
      </c>
      <c r="Q94" s="93" t="s">
        <v>318</v>
      </c>
      <c r="R94" s="74">
        <v>1</v>
      </c>
      <c r="S94" s="97" t="s">
        <v>170</v>
      </c>
      <c r="T94" s="97" t="s">
        <v>196</v>
      </c>
      <c r="U94" s="122">
        <f t="shared" si="18"/>
        <v>22.142857142857142</v>
      </c>
      <c r="V94" s="123">
        <f t="shared" si="19"/>
        <v>100</v>
      </c>
      <c r="W94" s="123">
        <f t="shared" si="20"/>
        <v>1</v>
      </c>
      <c r="X94" s="124">
        <f t="shared" si="21"/>
        <v>22.142857142857142</v>
      </c>
      <c r="Y94" s="123">
        <f t="shared" si="22"/>
        <v>0</v>
      </c>
      <c r="Z94" s="123">
        <f t="shared" si="23"/>
        <v>0</v>
      </c>
      <c r="AA94" s="91" t="s">
        <v>790</v>
      </c>
      <c r="AB94" s="91" t="s">
        <v>793</v>
      </c>
      <c r="AC94" s="131" t="s">
        <v>755</v>
      </c>
      <c r="AD94" s="60"/>
      <c r="AE94" s="93"/>
      <c r="AF94" s="98"/>
      <c r="AG94" s="98"/>
      <c r="AH94" s="98"/>
      <c r="AI94" s="140"/>
      <c r="AJ94" s="98"/>
      <c r="AK94" s="99"/>
      <c r="AL94" s="134">
        <v>100</v>
      </c>
      <c r="AM94" s="99" t="s">
        <v>317</v>
      </c>
      <c r="AN94" s="133">
        <v>100</v>
      </c>
      <c r="AO94" s="96" t="s">
        <v>185</v>
      </c>
      <c r="AP94" s="96" t="s">
        <v>543</v>
      </c>
      <c r="AQ94" s="128">
        <v>5</v>
      </c>
      <c r="AR94" s="128">
        <v>1</v>
      </c>
    </row>
    <row r="95" spans="1:44" s="130" customFormat="1" ht="92.25" customHeight="1" thickBot="1">
      <c r="A95" s="155">
        <v>87</v>
      </c>
      <c r="B95" s="125" t="s">
        <v>722</v>
      </c>
      <c r="C95" s="125" t="s">
        <v>160</v>
      </c>
      <c r="D95" s="125" t="s">
        <v>157</v>
      </c>
      <c r="E95" s="125" t="s">
        <v>806</v>
      </c>
      <c r="F95" s="125">
        <v>57</v>
      </c>
      <c r="G95" s="125" t="s">
        <v>169</v>
      </c>
      <c r="H95" s="125" t="s">
        <v>168</v>
      </c>
      <c r="I95" s="125" t="s">
        <v>193</v>
      </c>
      <c r="J95" s="125" t="s">
        <v>310</v>
      </c>
      <c r="K95" s="93" t="s">
        <v>316</v>
      </c>
      <c r="L95" s="93" t="s">
        <v>315</v>
      </c>
      <c r="M95" s="74">
        <v>1</v>
      </c>
      <c r="N95" s="93" t="s">
        <v>314</v>
      </c>
      <c r="O95" s="93"/>
      <c r="P95" s="93" t="s">
        <v>313</v>
      </c>
      <c r="Q95" s="93" t="s">
        <v>312</v>
      </c>
      <c r="R95" s="74">
        <v>1</v>
      </c>
      <c r="S95" s="97" t="s">
        <v>160</v>
      </c>
      <c r="T95" s="97" t="s">
        <v>231</v>
      </c>
      <c r="U95" s="122">
        <f t="shared" si="18"/>
        <v>22.714285714285715</v>
      </c>
      <c r="V95" s="123">
        <f t="shared" si="19"/>
        <v>100</v>
      </c>
      <c r="W95" s="123">
        <f t="shared" si="20"/>
        <v>1</v>
      </c>
      <c r="X95" s="124">
        <f t="shared" si="21"/>
        <v>22.714285714285715</v>
      </c>
      <c r="Y95" s="123">
        <f t="shared" si="22"/>
        <v>0</v>
      </c>
      <c r="Z95" s="123">
        <f t="shared" si="23"/>
        <v>0</v>
      </c>
      <c r="AA95" s="91" t="s">
        <v>790</v>
      </c>
      <c r="AB95" s="91" t="s">
        <v>793</v>
      </c>
      <c r="AC95" s="131" t="s">
        <v>755</v>
      </c>
      <c r="AD95" s="60"/>
      <c r="AE95" s="94"/>
      <c r="AF95" s="98"/>
      <c r="AG95" s="98"/>
      <c r="AH95" s="140"/>
      <c r="AI95" s="98"/>
      <c r="AJ95" s="98"/>
      <c r="AK95" s="99"/>
      <c r="AL95" s="134">
        <v>100</v>
      </c>
      <c r="AM95" s="99" t="s">
        <v>311</v>
      </c>
      <c r="AN95" s="133">
        <v>100</v>
      </c>
      <c r="AO95" s="96" t="s">
        <v>185</v>
      </c>
      <c r="AP95" s="96" t="s">
        <v>543</v>
      </c>
      <c r="AQ95" s="128">
        <v>5</v>
      </c>
      <c r="AR95" s="128">
        <v>1</v>
      </c>
    </row>
    <row r="96" spans="1:44" s="130" customFormat="1" ht="92.25" customHeight="1" thickBot="1">
      <c r="A96" s="155">
        <v>88</v>
      </c>
      <c r="B96" s="125" t="s">
        <v>723</v>
      </c>
      <c r="C96" s="125" t="s">
        <v>160</v>
      </c>
      <c r="D96" s="125" t="s">
        <v>157</v>
      </c>
      <c r="E96" s="125" t="s">
        <v>806</v>
      </c>
      <c r="F96" s="125">
        <v>57</v>
      </c>
      <c r="G96" s="125" t="s">
        <v>169</v>
      </c>
      <c r="H96" s="125" t="s">
        <v>168</v>
      </c>
      <c r="I96" s="125" t="s">
        <v>193</v>
      </c>
      <c r="J96" s="125" t="s">
        <v>274</v>
      </c>
      <c r="K96" s="93" t="s">
        <v>273</v>
      </c>
      <c r="L96" s="93" t="s">
        <v>272</v>
      </c>
      <c r="M96" s="74">
        <v>1</v>
      </c>
      <c r="N96" s="93" t="s">
        <v>271</v>
      </c>
      <c r="O96" s="93"/>
      <c r="P96" s="93" t="s">
        <v>270</v>
      </c>
      <c r="Q96" s="93" t="s">
        <v>269</v>
      </c>
      <c r="R96" s="74">
        <v>1</v>
      </c>
      <c r="S96" s="97" t="s">
        <v>160</v>
      </c>
      <c r="T96" s="97" t="s">
        <v>231</v>
      </c>
      <c r="U96" s="122">
        <f t="shared" si="18"/>
        <v>22.714285714285715</v>
      </c>
      <c r="V96" s="123">
        <f t="shared" si="19"/>
        <v>100</v>
      </c>
      <c r="W96" s="123">
        <f t="shared" si="20"/>
        <v>1</v>
      </c>
      <c r="X96" s="124">
        <f t="shared" si="21"/>
        <v>22.714285714285715</v>
      </c>
      <c r="Y96" s="123">
        <f t="shared" si="22"/>
        <v>0</v>
      </c>
      <c r="Z96" s="123">
        <f t="shared" si="23"/>
        <v>0</v>
      </c>
      <c r="AA96" s="91" t="s">
        <v>790</v>
      </c>
      <c r="AB96" s="91" t="s">
        <v>793</v>
      </c>
      <c r="AC96" s="131" t="s">
        <v>755</v>
      </c>
      <c r="AD96" s="60"/>
      <c r="AE96" s="94"/>
      <c r="AF96" s="98"/>
      <c r="AG96" s="98"/>
      <c r="AH96" s="140"/>
      <c r="AI96" s="140"/>
      <c r="AJ96" s="98"/>
      <c r="AK96" s="99"/>
      <c r="AL96" s="134">
        <v>100</v>
      </c>
      <c r="AM96" s="99" t="s">
        <v>268</v>
      </c>
      <c r="AN96" s="133">
        <v>100</v>
      </c>
      <c r="AO96" s="96" t="s">
        <v>185</v>
      </c>
      <c r="AP96" s="96" t="s">
        <v>543</v>
      </c>
      <c r="AQ96" s="128">
        <v>5</v>
      </c>
      <c r="AR96" s="128">
        <v>1</v>
      </c>
    </row>
    <row r="97" spans="1:44" s="130" customFormat="1" ht="92.25" customHeight="1" thickBot="1">
      <c r="A97" s="155">
        <v>89</v>
      </c>
      <c r="B97" s="125" t="s">
        <v>724</v>
      </c>
      <c r="C97" s="125" t="s">
        <v>160</v>
      </c>
      <c r="D97" s="125" t="s">
        <v>157</v>
      </c>
      <c r="E97" s="125" t="s">
        <v>806</v>
      </c>
      <c r="F97" s="125">
        <v>57</v>
      </c>
      <c r="G97" s="125" t="s">
        <v>169</v>
      </c>
      <c r="H97" s="125" t="s">
        <v>168</v>
      </c>
      <c r="I97" s="125" t="s">
        <v>193</v>
      </c>
      <c r="J97" s="125" t="s">
        <v>259</v>
      </c>
      <c r="K97" s="93" t="s">
        <v>267</v>
      </c>
      <c r="L97" s="93" t="s">
        <v>266</v>
      </c>
      <c r="M97" s="74">
        <v>1</v>
      </c>
      <c r="N97" s="93" t="s">
        <v>265</v>
      </c>
      <c r="O97" s="93"/>
      <c r="P97" s="93" t="s">
        <v>264</v>
      </c>
      <c r="Q97" s="93" t="s">
        <v>263</v>
      </c>
      <c r="R97" s="74">
        <v>1</v>
      </c>
      <c r="S97" s="97" t="s">
        <v>160</v>
      </c>
      <c r="T97" s="97" t="s">
        <v>231</v>
      </c>
      <c r="U97" s="122">
        <f t="shared" si="18"/>
        <v>22.714285714285715</v>
      </c>
      <c r="V97" s="123">
        <f t="shared" si="19"/>
        <v>100</v>
      </c>
      <c r="W97" s="123">
        <f t="shared" si="20"/>
        <v>1</v>
      </c>
      <c r="X97" s="124">
        <f t="shared" si="21"/>
        <v>22.714285714285715</v>
      </c>
      <c r="Y97" s="123">
        <f t="shared" si="22"/>
        <v>0</v>
      </c>
      <c r="Z97" s="123">
        <f t="shared" si="23"/>
        <v>0</v>
      </c>
      <c r="AA97" s="91" t="s">
        <v>790</v>
      </c>
      <c r="AB97" s="91" t="s">
        <v>793</v>
      </c>
      <c r="AC97" s="131" t="s">
        <v>755</v>
      </c>
      <c r="AD97" s="60"/>
      <c r="AE97" s="138"/>
      <c r="AF97" s="98"/>
      <c r="AG97" s="98"/>
      <c r="AH97" s="138"/>
      <c r="AI97" s="98"/>
      <c r="AJ97" s="98"/>
      <c r="AK97" s="99"/>
      <c r="AL97" s="134">
        <v>100</v>
      </c>
      <c r="AM97" s="99" t="s">
        <v>262</v>
      </c>
      <c r="AN97" s="133">
        <v>100</v>
      </c>
      <c r="AO97" s="96" t="s">
        <v>185</v>
      </c>
      <c r="AP97" s="96" t="s">
        <v>543</v>
      </c>
      <c r="AQ97" s="128">
        <v>5</v>
      </c>
      <c r="AR97" s="128">
        <v>1</v>
      </c>
    </row>
    <row r="98" spans="1:44" s="130" customFormat="1" ht="92.25" customHeight="1" thickBot="1">
      <c r="A98" s="155">
        <v>90</v>
      </c>
      <c r="B98" s="125" t="s">
        <v>725</v>
      </c>
      <c r="C98" s="125" t="s">
        <v>177</v>
      </c>
      <c r="D98" s="125" t="s">
        <v>157</v>
      </c>
      <c r="E98" s="125" t="s">
        <v>806</v>
      </c>
      <c r="F98" s="125">
        <v>53</v>
      </c>
      <c r="G98" s="125" t="s">
        <v>169</v>
      </c>
      <c r="H98" s="125" t="s">
        <v>168</v>
      </c>
      <c r="I98" s="125" t="s">
        <v>193</v>
      </c>
      <c r="J98" s="125" t="s">
        <v>229</v>
      </c>
      <c r="K98" s="93" t="s">
        <v>242</v>
      </c>
      <c r="L98" s="93" t="s">
        <v>241</v>
      </c>
      <c r="M98" s="74">
        <v>1</v>
      </c>
      <c r="N98" s="93" t="s">
        <v>240</v>
      </c>
      <c r="O98" s="93"/>
      <c r="P98" s="93" t="s">
        <v>239</v>
      </c>
      <c r="Q98" s="93" t="s">
        <v>238</v>
      </c>
      <c r="R98" s="74">
        <v>1</v>
      </c>
      <c r="S98" s="97" t="s">
        <v>170</v>
      </c>
      <c r="T98" s="97" t="s">
        <v>196</v>
      </c>
      <c r="U98" s="122">
        <f t="shared" si="18"/>
        <v>22.142857142857142</v>
      </c>
      <c r="V98" s="123">
        <f t="shared" si="19"/>
        <v>100</v>
      </c>
      <c r="W98" s="123">
        <f t="shared" si="20"/>
        <v>1</v>
      </c>
      <c r="X98" s="124">
        <f t="shared" si="21"/>
        <v>22.142857142857142</v>
      </c>
      <c r="Y98" s="123">
        <f t="shared" si="22"/>
        <v>0</v>
      </c>
      <c r="Z98" s="123">
        <f t="shared" si="23"/>
        <v>0</v>
      </c>
      <c r="AA98" s="91" t="s">
        <v>790</v>
      </c>
      <c r="AB98" s="91" t="s">
        <v>793</v>
      </c>
      <c r="AC98" s="131" t="s">
        <v>755</v>
      </c>
      <c r="AD98" s="60"/>
      <c r="AE98" s="94"/>
      <c r="AF98" s="98"/>
      <c r="AG98" s="98"/>
      <c r="AH98" s="140"/>
      <c r="AI98" s="140"/>
      <c r="AJ98" s="98"/>
      <c r="AK98" s="99"/>
      <c r="AL98" s="134">
        <v>100</v>
      </c>
      <c r="AM98" s="99" t="s">
        <v>237</v>
      </c>
      <c r="AN98" s="133">
        <v>100</v>
      </c>
      <c r="AO98" s="96" t="s">
        <v>185</v>
      </c>
      <c r="AP98" s="96" t="s">
        <v>543</v>
      </c>
      <c r="AQ98" s="128">
        <v>5</v>
      </c>
      <c r="AR98" s="128">
        <v>1</v>
      </c>
    </row>
    <row r="99" spans="1:44" s="130" customFormat="1" ht="92.25" customHeight="1" thickBot="1">
      <c r="A99" s="155">
        <v>91</v>
      </c>
      <c r="B99" s="125" t="s">
        <v>726</v>
      </c>
      <c r="C99" s="125" t="s">
        <v>160</v>
      </c>
      <c r="D99" s="125" t="s">
        <v>157</v>
      </c>
      <c r="E99" s="125" t="s">
        <v>806</v>
      </c>
      <c r="F99" s="125">
        <v>57</v>
      </c>
      <c r="G99" s="125" t="s">
        <v>169</v>
      </c>
      <c r="H99" s="125" t="s">
        <v>168</v>
      </c>
      <c r="I99" s="125" t="s">
        <v>193</v>
      </c>
      <c r="J99" s="125" t="s">
        <v>229</v>
      </c>
      <c r="K99" s="93" t="s">
        <v>236</v>
      </c>
      <c r="L99" s="93" t="s">
        <v>235</v>
      </c>
      <c r="M99" s="74">
        <v>1</v>
      </c>
      <c r="N99" s="93" t="s">
        <v>234</v>
      </c>
      <c r="O99" s="93"/>
      <c r="P99" s="93" t="s">
        <v>233</v>
      </c>
      <c r="Q99" s="93" t="s">
        <v>232</v>
      </c>
      <c r="R99" s="74">
        <v>1</v>
      </c>
      <c r="S99" s="97" t="s">
        <v>160</v>
      </c>
      <c r="T99" s="97" t="s">
        <v>231</v>
      </c>
      <c r="U99" s="122">
        <f t="shared" si="18"/>
        <v>22.714285714285715</v>
      </c>
      <c r="V99" s="123">
        <f t="shared" si="19"/>
        <v>100</v>
      </c>
      <c r="W99" s="123">
        <f t="shared" si="20"/>
        <v>1</v>
      </c>
      <c r="X99" s="124">
        <f t="shared" si="21"/>
        <v>22.714285714285715</v>
      </c>
      <c r="Y99" s="123">
        <f t="shared" si="22"/>
        <v>0</v>
      </c>
      <c r="Z99" s="123">
        <f t="shared" si="23"/>
        <v>0</v>
      </c>
      <c r="AA99" s="91" t="s">
        <v>790</v>
      </c>
      <c r="AB99" s="91" t="s">
        <v>793</v>
      </c>
      <c r="AC99" s="131" t="s">
        <v>755</v>
      </c>
      <c r="AD99" s="60"/>
      <c r="AE99" s="98"/>
      <c r="AF99" s="98"/>
      <c r="AG99" s="98"/>
      <c r="AH99" s="98"/>
      <c r="AI99" s="98"/>
      <c r="AJ99" s="98"/>
      <c r="AK99" s="99"/>
      <c r="AL99" s="134">
        <v>100</v>
      </c>
      <c r="AM99" s="99" t="s">
        <v>230</v>
      </c>
      <c r="AN99" s="133">
        <v>100</v>
      </c>
      <c r="AO99" s="96" t="s">
        <v>185</v>
      </c>
      <c r="AP99" s="96" t="s">
        <v>543</v>
      </c>
      <c r="AQ99" s="128">
        <v>5</v>
      </c>
      <c r="AR99" s="128">
        <v>1</v>
      </c>
    </row>
    <row r="100" spans="1:44" s="130" customFormat="1" ht="92.25" customHeight="1" thickBot="1">
      <c r="A100" s="155">
        <v>92</v>
      </c>
      <c r="B100" s="125" t="s">
        <v>727</v>
      </c>
      <c r="C100" s="125" t="s">
        <v>177</v>
      </c>
      <c r="D100" s="125" t="s">
        <v>157</v>
      </c>
      <c r="E100" s="125" t="s">
        <v>806</v>
      </c>
      <c r="F100" s="125">
        <v>53</v>
      </c>
      <c r="G100" s="125" t="s">
        <v>169</v>
      </c>
      <c r="H100" s="125" t="s">
        <v>168</v>
      </c>
      <c r="I100" s="125" t="s">
        <v>193</v>
      </c>
      <c r="J100" s="125" t="s">
        <v>209</v>
      </c>
      <c r="K100" s="93" t="s">
        <v>208</v>
      </c>
      <c r="L100" s="93" t="s">
        <v>207</v>
      </c>
      <c r="M100" s="74">
        <v>1</v>
      </c>
      <c r="N100" s="93" t="s">
        <v>206</v>
      </c>
      <c r="O100" s="93"/>
      <c r="P100" s="93" t="s">
        <v>205</v>
      </c>
      <c r="Q100" s="93" t="s">
        <v>204</v>
      </c>
      <c r="R100" s="74">
        <v>1</v>
      </c>
      <c r="S100" s="97" t="s">
        <v>170</v>
      </c>
      <c r="T100" s="97" t="s">
        <v>203</v>
      </c>
      <c r="U100" s="122">
        <f t="shared" si="18"/>
        <v>30.571428571428573</v>
      </c>
      <c r="V100" s="123">
        <f t="shared" si="19"/>
        <v>100</v>
      </c>
      <c r="W100" s="123">
        <f t="shared" si="20"/>
        <v>1</v>
      </c>
      <c r="X100" s="124">
        <f t="shared" si="21"/>
        <v>30.571428571428573</v>
      </c>
      <c r="Y100" s="123">
        <f t="shared" si="22"/>
        <v>0</v>
      </c>
      <c r="Z100" s="123">
        <f t="shared" si="23"/>
        <v>0</v>
      </c>
      <c r="AA100" s="91" t="s">
        <v>790</v>
      </c>
      <c r="AB100" s="91" t="s">
        <v>793</v>
      </c>
      <c r="AC100" s="131" t="s">
        <v>755</v>
      </c>
      <c r="AD100" s="60"/>
      <c r="AE100" s="98"/>
      <c r="AF100" s="98"/>
      <c r="AG100" s="98"/>
      <c r="AH100" s="98"/>
      <c r="AI100" s="98"/>
      <c r="AJ100" s="98"/>
      <c r="AK100" s="99"/>
      <c r="AL100" s="134">
        <v>100</v>
      </c>
      <c r="AM100" s="99" t="s">
        <v>202</v>
      </c>
      <c r="AN100" s="133">
        <v>100</v>
      </c>
      <c r="AO100" s="96" t="s">
        <v>185</v>
      </c>
      <c r="AP100" s="96" t="s">
        <v>543</v>
      </c>
      <c r="AQ100" s="128">
        <v>5</v>
      </c>
      <c r="AR100" s="128">
        <v>1</v>
      </c>
    </row>
    <row r="101" spans="1:44" s="130" customFormat="1" ht="92.25" customHeight="1" thickBot="1">
      <c r="A101" s="155">
        <v>93</v>
      </c>
      <c r="B101" s="125" t="s">
        <v>728</v>
      </c>
      <c r="C101" s="125" t="s">
        <v>177</v>
      </c>
      <c r="D101" s="125" t="s">
        <v>157</v>
      </c>
      <c r="E101" s="125" t="s">
        <v>806</v>
      </c>
      <c r="F101" s="125">
        <v>53</v>
      </c>
      <c r="G101" s="125" t="s">
        <v>169</v>
      </c>
      <c r="H101" s="125" t="s">
        <v>168</v>
      </c>
      <c r="I101" s="125" t="s">
        <v>193</v>
      </c>
      <c r="J101" s="125" t="s">
        <v>201</v>
      </c>
      <c r="K101" s="93" t="s">
        <v>200</v>
      </c>
      <c r="L101" s="93" t="s">
        <v>199</v>
      </c>
      <c r="M101" s="74">
        <v>1</v>
      </c>
      <c r="N101" s="93" t="s">
        <v>198</v>
      </c>
      <c r="O101" s="93"/>
      <c r="P101" s="93" t="s">
        <v>197</v>
      </c>
      <c r="Q101" s="93" t="s">
        <v>197</v>
      </c>
      <c r="R101" s="74">
        <v>1</v>
      </c>
      <c r="S101" s="97" t="s">
        <v>170</v>
      </c>
      <c r="T101" s="97" t="s">
        <v>196</v>
      </c>
      <c r="U101" s="122">
        <f t="shared" si="18"/>
        <v>22.142857142857142</v>
      </c>
      <c r="V101" s="123">
        <f t="shared" si="19"/>
        <v>100</v>
      </c>
      <c r="W101" s="123">
        <f t="shared" si="20"/>
        <v>1</v>
      </c>
      <c r="X101" s="124">
        <f t="shared" si="21"/>
        <v>22.142857142857142</v>
      </c>
      <c r="Y101" s="123">
        <f t="shared" si="22"/>
        <v>0</v>
      </c>
      <c r="Z101" s="123">
        <f t="shared" si="23"/>
        <v>0</v>
      </c>
      <c r="AA101" s="91" t="s">
        <v>790</v>
      </c>
      <c r="AB101" s="91" t="s">
        <v>793</v>
      </c>
      <c r="AC101" s="131" t="s">
        <v>755</v>
      </c>
      <c r="AD101" s="60"/>
      <c r="AE101" s="98"/>
      <c r="AF101" s="98"/>
      <c r="AG101" s="98"/>
      <c r="AH101" s="140"/>
      <c r="AI101" s="140"/>
      <c r="AJ101" s="98"/>
      <c r="AK101" s="99"/>
      <c r="AL101" s="134">
        <v>100</v>
      </c>
      <c r="AM101" s="99" t="s">
        <v>195</v>
      </c>
      <c r="AN101" s="133">
        <v>100</v>
      </c>
      <c r="AO101" s="96" t="s">
        <v>185</v>
      </c>
      <c r="AP101" s="96" t="s">
        <v>543</v>
      </c>
      <c r="AQ101" s="128">
        <v>5</v>
      </c>
      <c r="AR101" s="128">
        <v>1</v>
      </c>
    </row>
    <row r="102" spans="1:44" s="130" customFormat="1" ht="92.25" customHeight="1">
      <c r="A102" s="155">
        <v>94</v>
      </c>
      <c r="B102" s="125" t="s">
        <v>729</v>
      </c>
      <c r="C102" s="151">
        <v>43361</v>
      </c>
      <c r="D102" s="125" t="s">
        <v>157</v>
      </c>
      <c r="E102" s="125" t="s">
        <v>567</v>
      </c>
      <c r="F102" s="125">
        <v>54</v>
      </c>
      <c r="G102" s="125" t="s">
        <v>417</v>
      </c>
      <c r="H102" s="126"/>
      <c r="I102" s="126"/>
      <c r="J102" s="125" t="s">
        <v>807</v>
      </c>
      <c r="K102" s="93" t="s">
        <v>658</v>
      </c>
      <c r="L102" s="93" t="s">
        <v>821</v>
      </c>
      <c r="M102" s="74">
        <v>1</v>
      </c>
      <c r="N102" s="93" t="s">
        <v>659</v>
      </c>
      <c r="O102" s="93" t="s">
        <v>821</v>
      </c>
      <c r="P102" s="93" t="s">
        <v>660</v>
      </c>
      <c r="Q102" s="93" t="s">
        <v>661</v>
      </c>
      <c r="R102" s="74">
        <v>1</v>
      </c>
      <c r="S102" s="104">
        <v>43374</v>
      </c>
      <c r="T102" s="104">
        <v>43374</v>
      </c>
      <c r="U102" s="91">
        <v>43725</v>
      </c>
      <c r="V102" s="129"/>
      <c r="W102" s="99"/>
      <c r="X102" s="133"/>
      <c r="Y102" s="96"/>
      <c r="Z102" s="96"/>
      <c r="AA102" s="99"/>
      <c r="AB102" s="91" t="s">
        <v>792</v>
      </c>
      <c r="AC102" s="129" t="s">
        <v>808</v>
      </c>
      <c r="AD102" s="99"/>
      <c r="AE102" s="99"/>
      <c r="AF102" s="99"/>
      <c r="AG102" s="99"/>
      <c r="AH102" s="99"/>
      <c r="AI102" s="99"/>
      <c r="AJ102" s="99"/>
      <c r="AK102" s="99"/>
      <c r="AL102" s="99"/>
      <c r="AM102" s="99">
        <v>0</v>
      </c>
      <c r="AN102" s="133">
        <v>0</v>
      </c>
      <c r="AO102" s="96" t="s">
        <v>159</v>
      </c>
      <c r="AP102" s="96" t="s">
        <v>543</v>
      </c>
    </row>
    <row r="103" spans="1:44" s="130" customFormat="1" ht="92.25" customHeight="1">
      <c r="A103" s="155">
        <v>95</v>
      </c>
      <c r="B103" s="125" t="s">
        <v>730</v>
      </c>
      <c r="C103" s="151">
        <v>43361</v>
      </c>
      <c r="D103" s="125" t="s">
        <v>157</v>
      </c>
      <c r="E103" s="125" t="s">
        <v>567</v>
      </c>
      <c r="F103" s="125">
        <v>54</v>
      </c>
      <c r="G103" s="125" t="s">
        <v>417</v>
      </c>
      <c r="H103" s="126"/>
      <c r="I103" s="126"/>
      <c r="J103" s="125" t="s">
        <v>807</v>
      </c>
      <c r="K103" s="93" t="s">
        <v>809</v>
      </c>
      <c r="L103" s="93" t="s">
        <v>821</v>
      </c>
      <c r="M103" s="74">
        <v>2</v>
      </c>
      <c r="N103" s="93" t="s">
        <v>810</v>
      </c>
      <c r="O103" s="93" t="s">
        <v>821</v>
      </c>
      <c r="P103" s="93" t="s">
        <v>664</v>
      </c>
      <c r="Q103" s="93" t="s">
        <v>811</v>
      </c>
      <c r="R103" s="74">
        <v>1</v>
      </c>
      <c r="S103" s="104">
        <v>43374</v>
      </c>
      <c r="T103" s="104">
        <v>43374</v>
      </c>
      <c r="U103" s="99">
        <v>43725</v>
      </c>
      <c r="V103" s="99"/>
      <c r="W103" s="99"/>
      <c r="X103" s="99"/>
      <c r="Y103" s="99"/>
      <c r="Z103" s="99"/>
      <c r="AA103" s="99"/>
      <c r="AB103" s="91" t="s">
        <v>792</v>
      </c>
      <c r="AC103" s="129" t="s">
        <v>808</v>
      </c>
      <c r="AD103" s="99"/>
      <c r="AE103" s="99"/>
      <c r="AF103" s="99"/>
      <c r="AG103" s="99"/>
      <c r="AH103" s="99"/>
      <c r="AI103" s="99"/>
      <c r="AJ103" s="99"/>
      <c r="AK103" s="99"/>
      <c r="AL103" s="99"/>
      <c r="AM103" s="99">
        <v>0</v>
      </c>
      <c r="AN103" s="133">
        <v>0</v>
      </c>
      <c r="AO103" s="96" t="s">
        <v>159</v>
      </c>
      <c r="AP103" s="96" t="s">
        <v>543</v>
      </c>
    </row>
    <row r="104" spans="1:44" s="130" customFormat="1" ht="92.25" customHeight="1">
      <c r="A104" s="155">
        <v>96</v>
      </c>
      <c r="B104" s="125" t="s">
        <v>731</v>
      </c>
      <c r="C104" s="151">
        <v>43361</v>
      </c>
      <c r="D104" s="125" t="s">
        <v>157</v>
      </c>
      <c r="E104" s="125" t="s">
        <v>567</v>
      </c>
      <c r="F104" s="125">
        <v>54</v>
      </c>
      <c r="G104" s="125" t="s">
        <v>417</v>
      </c>
      <c r="H104" s="126"/>
      <c r="I104" s="126"/>
      <c r="J104" s="125" t="s">
        <v>807</v>
      </c>
      <c r="K104" s="93" t="s">
        <v>812</v>
      </c>
      <c r="L104" s="93" t="s">
        <v>821</v>
      </c>
      <c r="M104" s="74">
        <v>3</v>
      </c>
      <c r="N104" s="93" t="s">
        <v>667</v>
      </c>
      <c r="O104" s="93" t="s">
        <v>821</v>
      </c>
      <c r="P104" s="93" t="s">
        <v>668</v>
      </c>
      <c r="Q104" s="93" t="s">
        <v>676</v>
      </c>
      <c r="R104" s="74">
        <v>1</v>
      </c>
      <c r="S104" s="104">
        <v>43374</v>
      </c>
      <c r="T104" s="104">
        <v>43374</v>
      </c>
      <c r="U104" s="99">
        <v>43725</v>
      </c>
      <c r="V104" s="99"/>
      <c r="W104" s="99"/>
      <c r="X104" s="99"/>
      <c r="Y104" s="99"/>
      <c r="Z104" s="99"/>
      <c r="AA104" s="99"/>
      <c r="AB104" s="91" t="s">
        <v>792</v>
      </c>
      <c r="AC104" s="129" t="s">
        <v>813</v>
      </c>
      <c r="AD104" s="99"/>
      <c r="AE104" s="99"/>
      <c r="AF104" s="99"/>
      <c r="AG104" s="99"/>
      <c r="AH104" s="99"/>
      <c r="AI104" s="99"/>
      <c r="AJ104" s="99"/>
      <c r="AK104" s="99"/>
      <c r="AL104" s="99"/>
      <c r="AM104" s="99">
        <v>0</v>
      </c>
      <c r="AN104" s="133">
        <v>0</v>
      </c>
      <c r="AO104" s="96" t="s">
        <v>159</v>
      </c>
      <c r="AP104" s="96" t="s">
        <v>543</v>
      </c>
    </row>
    <row r="105" spans="1:44" s="130" customFormat="1" ht="92.25" customHeight="1">
      <c r="A105" s="155">
        <v>97</v>
      </c>
      <c r="B105" s="125" t="s">
        <v>732</v>
      </c>
      <c r="C105" s="151">
        <v>43361</v>
      </c>
      <c r="D105" s="125" t="s">
        <v>157</v>
      </c>
      <c r="E105" s="125" t="s">
        <v>567</v>
      </c>
      <c r="F105" s="125">
        <v>54</v>
      </c>
      <c r="G105" s="125" t="s">
        <v>417</v>
      </c>
      <c r="H105" s="126"/>
      <c r="I105" s="126"/>
      <c r="J105" s="125" t="s">
        <v>807</v>
      </c>
      <c r="K105" s="93" t="s">
        <v>812</v>
      </c>
      <c r="L105" s="93" t="s">
        <v>821</v>
      </c>
      <c r="M105" s="74">
        <v>4</v>
      </c>
      <c r="N105" s="93" t="s">
        <v>814</v>
      </c>
      <c r="O105" s="93" t="s">
        <v>821</v>
      </c>
      <c r="P105" s="93" t="s">
        <v>815</v>
      </c>
      <c r="Q105" s="93" t="s">
        <v>816</v>
      </c>
      <c r="R105" s="74">
        <v>1</v>
      </c>
      <c r="S105" s="104">
        <v>43374</v>
      </c>
      <c r="T105" s="104">
        <v>43374</v>
      </c>
      <c r="U105" s="99">
        <v>43725</v>
      </c>
      <c r="V105" s="99"/>
      <c r="W105" s="99"/>
      <c r="X105" s="99"/>
      <c r="Y105" s="99"/>
      <c r="Z105" s="99"/>
      <c r="AA105" s="99"/>
      <c r="AB105" s="91" t="s">
        <v>792</v>
      </c>
      <c r="AC105" s="129" t="s">
        <v>817</v>
      </c>
      <c r="AD105" s="99"/>
      <c r="AE105" s="99"/>
      <c r="AF105" s="99"/>
      <c r="AG105" s="99"/>
      <c r="AH105" s="99"/>
      <c r="AI105" s="99"/>
      <c r="AJ105" s="99"/>
      <c r="AK105" s="99"/>
      <c r="AL105" s="99"/>
      <c r="AM105" s="99">
        <v>0</v>
      </c>
      <c r="AN105" s="133">
        <v>0</v>
      </c>
      <c r="AO105" s="96" t="s">
        <v>159</v>
      </c>
      <c r="AP105" s="96" t="s">
        <v>543</v>
      </c>
    </row>
    <row r="106" spans="1:44" s="130" customFormat="1" ht="92.25" customHeight="1" thickBot="1">
      <c r="A106" s="155">
        <v>98</v>
      </c>
      <c r="B106" s="125" t="s">
        <v>733</v>
      </c>
      <c r="C106" s="151">
        <v>43361</v>
      </c>
      <c r="D106" s="125" t="s">
        <v>157</v>
      </c>
      <c r="E106" s="125" t="s">
        <v>567</v>
      </c>
      <c r="F106" s="125">
        <v>54</v>
      </c>
      <c r="G106" s="125" t="s">
        <v>417</v>
      </c>
      <c r="H106" s="126" t="s">
        <v>471</v>
      </c>
      <c r="I106" s="126" t="s">
        <v>470</v>
      </c>
      <c r="J106" s="125" t="s">
        <v>565</v>
      </c>
      <c r="K106" s="93" t="s">
        <v>785</v>
      </c>
      <c r="L106" s="93" t="s">
        <v>658</v>
      </c>
      <c r="M106" s="74">
        <v>1</v>
      </c>
      <c r="N106" s="93" t="s">
        <v>659</v>
      </c>
      <c r="O106" s="93"/>
      <c r="P106" s="93" t="s">
        <v>660</v>
      </c>
      <c r="Q106" s="93" t="s">
        <v>661</v>
      </c>
      <c r="R106" s="74">
        <v>1</v>
      </c>
      <c r="S106" s="104">
        <v>43374</v>
      </c>
      <c r="T106" s="104">
        <v>43725</v>
      </c>
      <c r="U106" s="122">
        <f t="shared" ref="U106:U127" si="24">DATEDIF(S106,T106,"D")/7</f>
        <v>50.142857142857146</v>
      </c>
      <c r="V106" s="123">
        <f t="shared" ref="V106:V127" si="25">+AL106</f>
        <v>0</v>
      </c>
      <c r="W106" s="123">
        <f t="shared" ref="W106:W127" si="26">IF(R106=0,0,IF(V106/R106&gt;1,1,V106/R106))</f>
        <v>0</v>
      </c>
      <c r="X106" s="124">
        <f t="shared" ref="X106:X127" si="27">U106*W106</f>
        <v>0</v>
      </c>
      <c r="Y106" s="123">
        <f t="shared" ref="Y106:Y127" si="28">IF(T106&lt;=$Y$4,X106,0)</f>
        <v>0</v>
      </c>
      <c r="Z106" s="123">
        <f t="shared" ref="Z106:Z127" si="29">IF($Y$4&gt;=T106,U106,0)</f>
        <v>0</v>
      </c>
      <c r="AA106" s="91" t="s">
        <v>790</v>
      </c>
      <c r="AB106" s="91" t="s">
        <v>792</v>
      </c>
      <c r="AC106" s="131" t="s">
        <v>761</v>
      </c>
      <c r="AD106" s="60"/>
      <c r="AE106" s="98"/>
      <c r="AF106" s="98"/>
      <c r="AG106" s="98"/>
      <c r="AH106" s="98"/>
      <c r="AI106" s="98"/>
      <c r="AJ106" s="98"/>
      <c r="AK106" s="99"/>
      <c r="AL106" s="134">
        <v>0</v>
      </c>
      <c r="AM106" s="99">
        <v>0</v>
      </c>
      <c r="AN106" s="133">
        <v>0</v>
      </c>
      <c r="AO106" s="96" t="s">
        <v>159</v>
      </c>
      <c r="AP106" s="96" t="s">
        <v>543</v>
      </c>
      <c r="AQ106" s="128"/>
      <c r="AR106" s="128"/>
    </row>
    <row r="107" spans="1:44" s="130" customFormat="1" ht="92.25" customHeight="1" thickBot="1">
      <c r="A107" s="155">
        <v>99</v>
      </c>
      <c r="B107" s="125" t="s">
        <v>734</v>
      </c>
      <c r="C107" s="151">
        <v>43361</v>
      </c>
      <c r="D107" s="125" t="s">
        <v>157</v>
      </c>
      <c r="E107" s="125" t="s">
        <v>567</v>
      </c>
      <c r="F107" s="125">
        <v>54</v>
      </c>
      <c r="G107" s="125" t="s">
        <v>417</v>
      </c>
      <c r="H107" s="126" t="s">
        <v>471</v>
      </c>
      <c r="I107" s="126" t="s">
        <v>470</v>
      </c>
      <c r="J107" s="125" t="s">
        <v>565</v>
      </c>
      <c r="K107" s="93" t="s">
        <v>785</v>
      </c>
      <c r="L107" s="93" t="s">
        <v>662</v>
      </c>
      <c r="M107" s="74">
        <v>2</v>
      </c>
      <c r="N107" s="93" t="s">
        <v>663</v>
      </c>
      <c r="O107" s="93"/>
      <c r="P107" s="93" t="s">
        <v>664</v>
      </c>
      <c r="Q107" s="93" t="s">
        <v>665</v>
      </c>
      <c r="R107" s="74">
        <v>1</v>
      </c>
      <c r="S107" s="104">
        <v>43374</v>
      </c>
      <c r="T107" s="104">
        <v>43725</v>
      </c>
      <c r="U107" s="122">
        <f t="shared" si="24"/>
        <v>50.142857142857146</v>
      </c>
      <c r="V107" s="123">
        <f t="shared" si="25"/>
        <v>0</v>
      </c>
      <c r="W107" s="123">
        <f t="shared" si="26"/>
        <v>0</v>
      </c>
      <c r="X107" s="124">
        <f t="shared" si="27"/>
        <v>0</v>
      </c>
      <c r="Y107" s="123">
        <f t="shared" si="28"/>
        <v>0</v>
      </c>
      <c r="Z107" s="123">
        <f t="shared" si="29"/>
        <v>0</v>
      </c>
      <c r="AA107" s="91" t="s">
        <v>790</v>
      </c>
      <c r="AB107" s="91" t="s">
        <v>792</v>
      </c>
      <c r="AC107" s="131" t="s">
        <v>761</v>
      </c>
      <c r="AD107" s="60"/>
      <c r="AE107" s="98"/>
      <c r="AF107" s="98"/>
      <c r="AG107" s="98"/>
      <c r="AH107" s="98"/>
      <c r="AI107" s="98"/>
      <c r="AJ107" s="98"/>
      <c r="AK107" s="99"/>
      <c r="AL107" s="134">
        <v>0</v>
      </c>
      <c r="AM107" s="99">
        <v>0</v>
      </c>
      <c r="AN107" s="133">
        <v>0</v>
      </c>
      <c r="AO107" s="96" t="s">
        <v>159</v>
      </c>
      <c r="AP107" s="96" t="s">
        <v>543</v>
      </c>
      <c r="AQ107" s="128"/>
      <c r="AR107" s="128"/>
    </row>
    <row r="108" spans="1:44" s="130" customFormat="1" ht="92.25" customHeight="1" thickBot="1">
      <c r="A108" s="155">
        <v>100</v>
      </c>
      <c r="B108" s="125" t="s">
        <v>735</v>
      </c>
      <c r="C108" s="151">
        <v>43361</v>
      </c>
      <c r="D108" s="125" t="s">
        <v>157</v>
      </c>
      <c r="E108" s="125" t="s">
        <v>567</v>
      </c>
      <c r="F108" s="125">
        <v>54</v>
      </c>
      <c r="G108" s="125" t="s">
        <v>417</v>
      </c>
      <c r="H108" s="126" t="s">
        <v>471</v>
      </c>
      <c r="I108" s="126" t="s">
        <v>470</v>
      </c>
      <c r="J108" s="125" t="s">
        <v>565</v>
      </c>
      <c r="K108" s="93" t="s">
        <v>785</v>
      </c>
      <c r="L108" s="93" t="s">
        <v>666</v>
      </c>
      <c r="M108" s="74">
        <v>3</v>
      </c>
      <c r="N108" s="93" t="s">
        <v>667</v>
      </c>
      <c r="O108" s="93"/>
      <c r="P108" s="93" t="s">
        <v>668</v>
      </c>
      <c r="Q108" s="93" t="s">
        <v>669</v>
      </c>
      <c r="R108" s="74">
        <v>1</v>
      </c>
      <c r="S108" s="104">
        <v>43374</v>
      </c>
      <c r="T108" s="104">
        <v>43725</v>
      </c>
      <c r="U108" s="122">
        <f t="shared" si="24"/>
        <v>50.142857142857146</v>
      </c>
      <c r="V108" s="123">
        <f t="shared" si="25"/>
        <v>0</v>
      </c>
      <c r="W108" s="123">
        <f t="shared" si="26"/>
        <v>0</v>
      </c>
      <c r="X108" s="124">
        <f t="shared" si="27"/>
        <v>0</v>
      </c>
      <c r="Y108" s="123">
        <f t="shared" si="28"/>
        <v>0</v>
      </c>
      <c r="Z108" s="123">
        <f t="shared" si="29"/>
        <v>0</v>
      </c>
      <c r="AA108" s="91" t="s">
        <v>790</v>
      </c>
      <c r="AB108" s="91" t="s">
        <v>792</v>
      </c>
      <c r="AC108" s="131" t="s">
        <v>758</v>
      </c>
      <c r="AD108" s="60"/>
      <c r="AE108" s="98"/>
      <c r="AF108" s="98"/>
      <c r="AG108" s="98"/>
      <c r="AH108" s="98"/>
      <c r="AI108" s="98"/>
      <c r="AJ108" s="98"/>
      <c r="AK108" s="99"/>
      <c r="AL108" s="134">
        <v>0</v>
      </c>
      <c r="AM108" s="99">
        <v>0</v>
      </c>
      <c r="AN108" s="133">
        <v>0</v>
      </c>
      <c r="AO108" s="96" t="s">
        <v>159</v>
      </c>
      <c r="AP108" s="96" t="s">
        <v>543</v>
      </c>
      <c r="AQ108" s="128"/>
      <c r="AR108" s="128"/>
    </row>
    <row r="109" spans="1:44" s="130" customFormat="1" ht="92.25" customHeight="1" thickBot="1">
      <c r="A109" s="155">
        <v>101</v>
      </c>
      <c r="B109" s="125" t="s">
        <v>736</v>
      </c>
      <c r="C109" s="151">
        <v>43361</v>
      </c>
      <c r="D109" s="125" t="s">
        <v>157</v>
      </c>
      <c r="E109" s="125" t="s">
        <v>567</v>
      </c>
      <c r="F109" s="125">
        <v>54</v>
      </c>
      <c r="G109" s="125" t="s">
        <v>417</v>
      </c>
      <c r="H109" s="126" t="s">
        <v>471</v>
      </c>
      <c r="I109" s="126" t="s">
        <v>470</v>
      </c>
      <c r="J109" s="125" t="s">
        <v>566</v>
      </c>
      <c r="K109" s="93" t="s">
        <v>786</v>
      </c>
      <c r="L109" s="93" t="s">
        <v>658</v>
      </c>
      <c r="M109" s="74">
        <v>1</v>
      </c>
      <c r="N109" s="93" t="s">
        <v>659</v>
      </c>
      <c r="O109" s="93"/>
      <c r="P109" s="93" t="s">
        <v>660</v>
      </c>
      <c r="Q109" s="93" t="s">
        <v>670</v>
      </c>
      <c r="R109" s="74">
        <v>1</v>
      </c>
      <c r="S109" s="104">
        <v>43374</v>
      </c>
      <c r="T109" s="104">
        <v>43725</v>
      </c>
      <c r="U109" s="122">
        <f t="shared" si="24"/>
        <v>50.142857142857146</v>
      </c>
      <c r="V109" s="123">
        <f t="shared" si="25"/>
        <v>0</v>
      </c>
      <c r="W109" s="123">
        <f t="shared" si="26"/>
        <v>0</v>
      </c>
      <c r="X109" s="124">
        <f t="shared" si="27"/>
        <v>0</v>
      </c>
      <c r="Y109" s="123">
        <f t="shared" si="28"/>
        <v>0</v>
      </c>
      <c r="Z109" s="123">
        <f t="shared" si="29"/>
        <v>0</v>
      </c>
      <c r="AA109" s="91" t="s">
        <v>790</v>
      </c>
      <c r="AB109" s="91" t="s">
        <v>792</v>
      </c>
      <c r="AC109" s="131" t="s">
        <v>761</v>
      </c>
      <c r="AD109" s="60"/>
      <c r="AE109" s="98"/>
      <c r="AF109" s="98"/>
      <c r="AG109" s="98"/>
      <c r="AH109" s="98"/>
      <c r="AI109" s="98"/>
      <c r="AJ109" s="98"/>
      <c r="AK109" s="99"/>
      <c r="AL109" s="134">
        <v>0</v>
      </c>
      <c r="AM109" s="99">
        <v>0</v>
      </c>
      <c r="AN109" s="133">
        <v>0</v>
      </c>
      <c r="AO109" s="96" t="s">
        <v>159</v>
      </c>
      <c r="AP109" s="96" t="s">
        <v>543</v>
      </c>
      <c r="AQ109" s="128"/>
      <c r="AR109" s="128"/>
    </row>
    <row r="110" spans="1:44" s="130" customFormat="1" ht="92.25" customHeight="1" thickBot="1">
      <c r="A110" s="155">
        <v>102</v>
      </c>
      <c r="B110" s="125" t="s">
        <v>737</v>
      </c>
      <c r="C110" s="151">
        <v>43361</v>
      </c>
      <c r="D110" s="125" t="s">
        <v>157</v>
      </c>
      <c r="E110" s="125" t="s">
        <v>567</v>
      </c>
      <c r="F110" s="125">
        <v>54</v>
      </c>
      <c r="G110" s="125" t="s">
        <v>417</v>
      </c>
      <c r="H110" s="126" t="s">
        <v>471</v>
      </c>
      <c r="I110" s="126" t="s">
        <v>470</v>
      </c>
      <c r="J110" s="125" t="s">
        <v>566</v>
      </c>
      <c r="K110" s="93" t="s">
        <v>786</v>
      </c>
      <c r="L110" s="93" t="s">
        <v>671</v>
      </c>
      <c r="M110" s="74">
        <v>2</v>
      </c>
      <c r="N110" s="93" t="s">
        <v>672</v>
      </c>
      <c r="O110" s="93"/>
      <c r="P110" s="93" t="s">
        <v>664</v>
      </c>
      <c r="Q110" s="93" t="s">
        <v>673</v>
      </c>
      <c r="R110" s="74">
        <v>1</v>
      </c>
      <c r="S110" s="104">
        <v>43374</v>
      </c>
      <c r="T110" s="104">
        <v>43725</v>
      </c>
      <c r="U110" s="122">
        <f t="shared" si="24"/>
        <v>50.142857142857146</v>
      </c>
      <c r="V110" s="123">
        <f t="shared" si="25"/>
        <v>0</v>
      </c>
      <c r="W110" s="123">
        <f t="shared" si="26"/>
        <v>0</v>
      </c>
      <c r="X110" s="124">
        <f t="shared" si="27"/>
        <v>0</v>
      </c>
      <c r="Y110" s="123">
        <f t="shared" si="28"/>
        <v>0</v>
      </c>
      <c r="Z110" s="123">
        <f t="shared" si="29"/>
        <v>0</v>
      </c>
      <c r="AA110" s="91" t="s">
        <v>790</v>
      </c>
      <c r="AB110" s="91" t="s">
        <v>792</v>
      </c>
      <c r="AC110" s="131" t="s">
        <v>761</v>
      </c>
      <c r="AD110" s="60"/>
      <c r="AE110" s="98"/>
      <c r="AF110" s="98"/>
      <c r="AG110" s="98"/>
      <c r="AH110" s="98"/>
      <c r="AI110" s="98"/>
      <c r="AJ110" s="98"/>
      <c r="AK110" s="99"/>
      <c r="AL110" s="134">
        <v>0</v>
      </c>
      <c r="AM110" s="99">
        <v>0</v>
      </c>
      <c r="AN110" s="133">
        <v>0</v>
      </c>
      <c r="AO110" s="96" t="s">
        <v>159</v>
      </c>
      <c r="AP110" s="96" t="s">
        <v>543</v>
      </c>
      <c r="AQ110" s="128"/>
      <c r="AR110" s="128"/>
    </row>
    <row r="111" spans="1:44" s="130" customFormat="1" ht="92.25" customHeight="1" thickBot="1">
      <c r="A111" s="155">
        <v>103</v>
      </c>
      <c r="B111" s="125" t="s">
        <v>738</v>
      </c>
      <c r="C111" s="151">
        <v>43361</v>
      </c>
      <c r="D111" s="125" t="s">
        <v>157</v>
      </c>
      <c r="E111" s="125" t="s">
        <v>567</v>
      </c>
      <c r="F111" s="125">
        <v>54</v>
      </c>
      <c r="G111" s="125" t="s">
        <v>417</v>
      </c>
      <c r="H111" s="126" t="s">
        <v>471</v>
      </c>
      <c r="I111" s="126" t="s">
        <v>470</v>
      </c>
      <c r="J111" s="125" t="s">
        <v>566</v>
      </c>
      <c r="K111" s="93" t="s">
        <v>786</v>
      </c>
      <c r="L111" s="93" t="s">
        <v>674</v>
      </c>
      <c r="M111" s="74">
        <v>3</v>
      </c>
      <c r="N111" s="93" t="s">
        <v>675</v>
      </c>
      <c r="O111" s="93"/>
      <c r="P111" s="93" t="s">
        <v>668</v>
      </c>
      <c r="Q111" s="93" t="s">
        <v>676</v>
      </c>
      <c r="R111" s="74">
        <v>1</v>
      </c>
      <c r="S111" s="104">
        <v>43374</v>
      </c>
      <c r="T111" s="104">
        <v>43725</v>
      </c>
      <c r="U111" s="122">
        <f t="shared" si="24"/>
        <v>50.142857142857146</v>
      </c>
      <c r="V111" s="123">
        <f t="shared" si="25"/>
        <v>0</v>
      </c>
      <c r="W111" s="123">
        <f t="shared" si="26"/>
        <v>0</v>
      </c>
      <c r="X111" s="124">
        <f t="shared" si="27"/>
        <v>0</v>
      </c>
      <c r="Y111" s="123">
        <f t="shared" si="28"/>
        <v>0</v>
      </c>
      <c r="Z111" s="123">
        <f t="shared" si="29"/>
        <v>0</v>
      </c>
      <c r="AA111" s="91" t="s">
        <v>790</v>
      </c>
      <c r="AB111" s="91" t="s">
        <v>792</v>
      </c>
      <c r="AC111" s="131" t="s">
        <v>758</v>
      </c>
      <c r="AD111" s="60"/>
      <c r="AE111" s="98"/>
      <c r="AF111" s="98"/>
      <c r="AG111" s="98"/>
      <c r="AH111" s="98"/>
      <c r="AI111" s="98"/>
      <c r="AJ111" s="98"/>
      <c r="AK111" s="99"/>
      <c r="AL111" s="134">
        <v>0</v>
      </c>
      <c r="AM111" s="99">
        <v>0</v>
      </c>
      <c r="AN111" s="133">
        <v>0</v>
      </c>
      <c r="AO111" s="96" t="s">
        <v>159</v>
      </c>
      <c r="AP111" s="96" t="s">
        <v>543</v>
      </c>
      <c r="AQ111" s="128"/>
      <c r="AR111" s="128"/>
    </row>
    <row r="112" spans="1:44" s="130" customFormat="1" ht="92.25" customHeight="1" thickBot="1">
      <c r="A112" s="155">
        <v>104</v>
      </c>
      <c r="B112" s="125" t="s">
        <v>739</v>
      </c>
      <c r="C112" s="151">
        <v>43361</v>
      </c>
      <c r="D112" s="125" t="s">
        <v>157</v>
      </c>
      <c r="E112" s="125" t="s">
        <v>567</v>
      </c>
      <c r="F112" s="125">
        <v>54</v>
      </c>
      <c r="G112" s="125" t="s">
        <v>417</v>
      </c>
      <c r="H112" s="126" t="s">
        <v>176</v>
      </c>
      <c r="I112" s="126" t="s">
        <v>779</v>
      </c>
      <c r="J112" s="125" t="s">
        <v>560</v>
      </c>
      <c r="K112" s="93" t="s">
        <v>778</v>
      </c>
      <c r="L112" s="93" t="s">
        <v>677</v>
      </c>
      <c r="M112" s="74">
        <v>1</v>
      </c>
      <c r="N112" s="93" t="s">
        <v>678</v>
      </c>
      <c r="O112" s="93"/>
      <c r="P112" s="93" t="s">
        <v>679</v>
      </c>
      <c r="Q112" s="93" t="s">
        <v>680</v>
      </c>
      <c r="R112" s="74">
        <v>11</v>
      </c>
      <c r="S112" s="104">
        <v>43374</v>
      </c>
      <c r="T112" s="104">
        <v>43725</v>
      </c>
      <c r="U112" s="122">
        <f t="shared" si="24"/>
        <v>50.142857142857146</v>
      </c>
      <c r="V112" s="123">
        <f t="shared" si="25"/>
        <v>0</v>
      </c>
      <c r="W112" s="123">
        <f t="shared" si="26"/>
        <v>0</v>
      </c>
      <c r="X112" s="124">
        <f t="shared" si="27"/>
        <v>0</v>
      </c>
      <c r="Y112" s="123">
        <f t="shared" si="28"/>
        <v>0</v>
      </c>
      <c r="Z112" s="123">
        <f t="shared" si="29"/>
        <v>0</v>
      </c>
      <c r="AA112" s="91" t="s">
        <v>790</v>
      </c>
      <c r="AB112" s="91" t="s">
        <v>795</v>
      </c>
      <c r="AC112" s="129" t="s">
        <v>681</v>
      </c>
      <c r="AD112" s="60"/>
      <c r="AE112" s="98"/>
      <c r="AF112" s="98"/>
      <c r="AG112" s="98"/>
      <c r="AH112" s="98"/>
      <c r="AI112" s="98"/>
      <c r="AJ112" s="98"/>
      <c r="AK112" s="99"/>
      <c r="AL112" s="134">
        <v>0</v>
      </c>
      <c r="AM112" s="99">
        <v>0</v>
      </c>
      <c r="AN112" s="133">
        <v>0</v>
      </c>
      <c r="AO112" s="96" t="s">
        <v>159</v>
      </c>
      <c r="AP112" s="96" t="s">
        <v>543</v>
      </c>
      <c r="AQ112" s="128"/>
      <c r="AR112" s="128"/>
    </row>
    <row r="113" spans="1:44" s="130" customFormat="1" ht="92.25" customHeight="1" thickBot="1">
      <c r="A113" s="155">
        <v>105</v>
      </c>
      <c r="B113" s="125" t="s">
        <v>740</v>
      </c>
      <c r="C113" s="151">
        <v>43361</v>
      </c>
      <c r="D113" s="125" t="s">
        <v>157</v>
      </c>
      <c r="E113" s="125" t="s">
        <v>567</v>
      </c>
      <c r="F113" s="125">
        <v>54</v>
      </c>
      <c r="G113" s="125" t="s">
        <v>417</v>
      </c>
      <c r="H113" s="126" t="s">
        <v>176</v>
      </c>
      <c r="I113" s="126" t="s">
        <v>779</v>
      </c>
      <c r="J113" s="125" t="s">
        <v>560</v>
      </c>
      <c r="K113" s="93" t="s">
        <v>778</v>
      </c>
      <c r="L113" s="93" t="s">
        <v>677</v>
      </c>
      <c r="M113" s="74">
        <v>2</v>
      </c>
      <c r="N113" s="93" t="s">
        <v>682</v>
      </c>
      <c r="O113" s="93"/>
      <c r="P113" s="93" t="s">
        <v>683</v>
      </c>
      <c r="Q113" s="93" t="s">
        <v>684</v>
      </c>
      <c r="R113" s="74">
        <v>11</v>
      </c>
      <c r="S113" s="104">
        <v>43374</v>
      </c>
      <c r="T113" s="104">
        <v>43725</v>
      </c>
      <c r="U113" s="122">
        <f t="shared" si="24"/>
        <v>50.142857142857146</v>
      </c>
      <c r="V113" s="123">
        <f t="shared" si="25"/>
        <v>0</v>
      </c>
      <c r="W113" s="123">
        <f t="shared" si="26"/>
        <v>0</v>
      </c>
      <c r="X113" s="124">
        <f t="shared" si="27"/>
        <v>0</v>
      </c>
      <c r="Y113" s="123">
        <f t="shared" si="28"/>
        <v>0</v>
      </c>
      <c r="Z113" s="123">
        <f t="shared" si="29"/>
        <v>0</v>
      </c>
      <c r="AA113" s="91" t="s">
        <v>790</v>
      </c>
      <c r="AB113" s="91" t="s">
        <v>795</v>
      </c>
      <c r="AC113" s="129" t="s">
        <v>681</v>
      </c>
      <c r="AD113" s="60"/>
      <c r="AE113" s="98"/>
      <c r="AF113" s="98"/>
      <c r="AG113" s="98"/>
      <c r="AH113" s="98"/>
      <c r="AI113" s="98"/>
      <c r="AJ113" s="98"/>
      <c r="AK113" s="99"/>
      <c r="AL113" s="134">
        <v>0</v>
      </c>
      <c r="AM113" s="99">
        <v>0</v>
      </c>
      <c r="AN113" s="133">
        <v>0</v>
      </c>
      <c r="AO113" s="96" t="s">
        <v>159</v>
      </c>
      <c r="AP113" s="96" t="s">
        <v>543</v>
      </c>
      <c r="AQ113" s="128"/>
      <c r="AR113" s="128"/>
    </row>
    <row r="114" spans="1:44" s="130" customFormat="1" ht="92.25" customHeight="1" thickBot="1">
      <c r="A114" s="155">
        <v>106</v>
      </c>
      <c r="B114" s="125" t="s">
        <v>741</v>
      </c>
      <c r="C114" s="151">
        <v>43361</v>
      </c>
      <c r="D114" s="125" t="s">
        <v>157</v>
      </c>
      <c r="E114" s="125" t="s">
        <v>567</v>
      </c>
      <c r="F114" s="125">
        <v>54</v>
      </c>
      <c r="G114" s="125" t="s">
        <v>417</v>
      </c>
      <c r="H114" s="126" t="s">
        <v>176</v>
      </c>
      <c r="I114" s="126" t="s">
        <v>779</v>
      </c>
      <c r="J114" s="125" t="s">
        <v>560</v>
      </c>
      <c r="K114" s="93" t="s">
        <v>778</v>
      </c>
      <c r="L114" s="93" t="s">
        <v>677</v>
      </c>
      <c r="M114" s="74">
        <v>3</v>
      </c>
      <c r="N114" s="93" t="s">
        <v>685</v>
      </c>
      <c r="O114" s="93"/>
      <c r="P114" s="93" t="s">
        <v>686</v>
      </c>
      <c r="Q114" s="93" t="s">
        <v>687</v>
      </c>
      <c r="R114" s="74">
        <v>4</v>
      </c>
      <c r="S114" s="104">
        <v>43374</v>
      </c>
      <c r="T114" s="104">
        <v>43725</v>
      </c>
      <c r="U114" s="122">
        <f t="shared" si="24"/>
        <v>50.142857142857146</v>
      </c>
      <c r="V114" s="123">
        <f t="shared" si="25"/>
        <v>0</v>
      </c>
      <c r="W114" s="123">
        <f t="shared" si="26"/>
        <v>0</v>
      </c>
      <c r="X114" s="124">
        <f t="shared" si="27"/>
        <v>0</v>
      </c>
      <c r="Y114" s="123">
        <f t="shared" si="28"/>
        <v>0</v>
      </c>
      <c r="Z114" s="123">
        <f t="shared" si="29"/>
        <v>0</v>
      </c>
      <c r="AA114" s="91" t="s">
        <v>790</v>
      </c>
      <c r="AB114" s="91" t="s">
        <v>795</v>
      </c>
      <c r="AC114" s="131" t="s">
        <v>757</v>
      </c>
      <c r="AD114" s="60"/>
      <c r="AE114" s="98"/>
      <c r="AF114" s="98"/>
      <c r="AG114" s="98"/>
      <c r="AH114" s="98"/>
      <c r="AI114" s="98"/>
      <c r="AJ114" s="98"/>
      <c r="AK114" s="99"/>
      <c r="AL114" s="134">
        <v>0</v>
      </c>
      <c r="AM114" s="99">
        <v>0</v>
      </c>
      <c r="AN114" s="133">
        <v>0</v>
      </c>
      <c r="AO114" s="96" t="s">
        <v>159</v>
      </c>
      <c r="AP114" s="96" t="s">
        <v>543</v>
      </c>
      <c r="AQ114" s="128"/>
      <c r="AR114" s="128"/>
    </row>
    <row r="115" spans="1:44" s="130" customFormat="1" ht="92.25" customHeight="1" thickBot="1">
      <c r="A115" s="155">
        <v>107</v>
      </c>
      <c r="B115" s="125" t="s">
        <v>742</v>
      </c>
      <c r="C115" s="151">
        <v>43361</v>
      </c>
      <c r="D115" s="125" t="s">
        <v>157</v>
      </c>
      <c r="E115" s="125" t="s">
        <v>567</v>
      </c>
      <c r="F115" s="125">
        <v>54</v>
      </c>
      <c r="G115" s="125" t="s">
        <v>417</v>
      </c>
      <c r="H115" s="126" t="s">
        <v>176</v>
      </c>
      <c r="I115" s="126" t="s">
        <v>779</v>
      </c>
      <c r="J115" s="125" t="s">
        <v>560</v>
      </c>
      <c r="K115" s="93" t="s">
        <v>778</v>
      </c>
      <c r="L115" s="93" t="s">
        <v>677</v>
      </c>
      <c r="M115" s="74">
        <v>4</v>
      </c>
      <c r="N115" s="93" t="s">
        <v>688</v>
      </c>
      <c r="O115" s="93"/>
      <c r="P115" s="93" t="s">
        <v>689</v>
      </c>
      <c r="Q115" s="93" t="s">
        <v>687</v>
      </c>
      <c r="R115" s="74">
        <v>4</v>
      </c>
      <c r="S115" s="104">
        <v>43374</v>
      </c>
      <c r="T115" s="104">
        <v>43725</v>
      </c>
      <c r="U115" s="122">
        <f t="shared" si="24"/>
        <v>50.142857142857146</v>
      </c>
      <c r="V115" s="123">
        <f t="shared" si="25"/>
        <v>0</v>
      </c>
      <c r="W115" s="123">
        <f t="shared" si="26"/>
        <v>0</v>
      </c>
      <c r="X115" s="124">
        <f t="shared" si="27"/>
        <v>0</v>
      </c>
      <c r="Y115" s="123">
        <f t="shared" si="28"/>
        <v>0</v>
      </c>
      <c r="Z115" s="123">
        <f t="shared" si="29"/>
        <v>0</v>
      </c>
      <c r="AA115" s="91" t="s">
        <v>790</v>
      </c>
      <c r="AB115" s="91" t="s">
        <v>793</v>
      </c>
      <c r="AC115" s="131" t="s">
        <v>753</v>
      </c>
      <c r="AD115" s="60"/>
      <c r="AE115" s="98"/>
      <c r="AF115" s="98"/>
      <c r="AG115" s="98"/>
      <c r="AH115" s="98"/>
      <c r="AI115" s="98"/>
      <c r="AJ115" s="98"/>
      <c r="AK115" s="99"/>
      <c r="AL115" s="134">
        <v>0</v>
      </c>
      <c r="AM115" s="99">
        <v>0</v>
      </c>
      <c r="AN115" s="133">
        <v>0</v>
      </c>
      <c r="AO115" s="96" t="s">
        <v>159</v>
      </c>
      <c r="AP115" s="96" t="s">
        <v>543</v>
      </c>
      <c r="AQ115" s="128"/>
      <c r="AR115" s="128"/>
    </row>
    <row r="116" spans="1:44" s="130" customFormat="1" ht="92.25" customHeight="1" thickBot="1">
      <c r="A116" s="155">
        <v>108</v>
      </c>
      <c r="B116" s="125" t="s">
        <v>743</v>
      </c>
      <c r="C116" s="151">
        <v>43361</v>
      </c>
      <c r="D116" s="125" t="s">
        <v>157</v>
      </c>
      <c r="E116" s="125" t="s">
        <v>567</v>
      </c>
      <c r="F116" s="125">
        <v>54</v>
      </c>
      <c r="G116" s="125" t="s">
        <v>417</v>
      </c>
      <c r="H116" s="126" t="s">
        <v>176</v>
      </c>
      <c r="I116" s="126" t="s">
        <v>779</v>
      </c>
      <c r="J116" s="125" t="s">
        <v>560</v>
      </c>
      <c r="K116" s="93" t="s">
        <v>778</v>
      </c>
      <c r="L116" s="93" t="s">
        <v>677</v>
      </c>
      <c r="M116" s="74">
        <v>5</v>
      </c>
      <c r="N116" s="93" t="s">
        <v>690</v>
      </c>
      <c r="O116" s="93"/>
      <c r="P116" s="93" t="s">
        <v>691</v>
      </c>
      <c r="Q116" s="93" t="s">
        <v>687</v>
      </c>
      <c r="R116" s="74">
        <v>11</v>
      </c>
      <c r="S116" s="104">
        <v>43374</v>
      </c>
      <c r="T116" s="104">
        <v>43725</v>
      </c>
      <c r="U116" s="122">
        <f t="shared" si="24"/>
        <v>50.142857142857146</v>
      </c>
      <c r="V116" s="123">
        <f t="shared" si="25"/>
        <v>0</v>
      </c>
      <c r="W116" s="123">
        <f t="shared" si="26"/>
        <v>0</v>
      </c>
      <c r="X116" s="124">
        <f t="shared" si="27"/>
        <v>0</v>
      </c>
      <c r="Y116" s="123">
        <f t="shared" si="28"/>
        <v>0</v>
      </c>
      <c r="Z116" s="123">
        <f t="shared" si="29"/>
        <v>0</v>
      </c>
      <c r="AA116" s="91" t="s">
        <v>790</v>
      </c>
      <c r="AB116" s="91" t="s">
        <v>793</v>
      </c>
      <c r="AC116" s="131" t="s">
        <v>759</v>
      </c>
      <c r="AD116" s="60"/>
      <c r="AE116" s="98"/>
      <c r="AF116" s="98"/>
      <c r="AG116" s="98"/>
      <c r="AH116" s="98"/>
      <c r="AI116" s="98"/>
      <c r="AJ116" s="98"/>
      <c r="AK116" s="99"/>
      <c r="AL116" s="134">
        <v>0</v>
      </c>
      <c r="AM116" s="99">
        <v>0</v>
      </c>
      <c r="AN116" s="133">
        <v>0</v>
      </c>
      <c r="AO116" s="96" t="s">
        <v>159</v>
      </c>
      <c r="AP116" s="96" t="s">
        <v>543</v>
      </c>
      <c r="AQ116" s="128"/>
      <c r="AR116" s="128"/>
    </row>
    <row r="117" spans="1:44" s="130" customFormat="1" ht="92.25" customHeight="1" thickBot="1">
      <c r="A117" s="155">
        <v>109</v>
      </c>
      <c r="B117" s="125" t="s">
        <v>744</v>
      </c>
      <c r="C117" s="151">
        <v>43361</v>
      </c>
      <c r="D117" s="125" t="s">
        <v>157</v>
      </c>
      <c r="E117" s="125" t="s">
        <v>567</v>
      </c>
      <c r="F117" s="125">
        <v>54</v>
      </c>
      <c r="G117" s="125" t="s">
        <v>417</v>
      </c>
      <c r="H117" s="126" t="s">
        <v>768</v>
      </c>
      <c r="I117" s="126" t="s">
        <v>777</v>
      </c>
      <c r="J117" s="125" t="s">
        <v>559</v>
      </c>
      <c r="K117" s="93" t="s">
        <v>776</v>
      </c>
      <c r="L117" s="93" t="s">
        <v>677</v>
      </c>
      <c r="M117" s="74">
        <v>1</v>
      </c>
      <c r="N117" s="93" t="s">
        <v>678</v>
      </c>
      <c r="O117" s="93"/>
      <c r="P117" s="93" t="s">
        <v>679</v>
      </c>
      <c r="Q117" s="93" t="s">
        <v>680</v>
      </c>
      <c r="R117" s="74">
        <v>11</v>
      </c>
      <c r="S117" s="104">
        <v>43374</v>
      </c>
      <c r="T117" s="104">
        <v>43725</v>
      </c>
      <c r="U117" s="122">
        <f t="shared" si="24"/>
        <v>50.142857142857146</v>
      </c>
      <c r="V117" s="123">
        <f t="shared" si="25"/>
        <v>0</v>
      </c>
      <c r="W117" s="123">
        <f t="shared" si="26"/>
        <v>0</v>
      </c>
      <c r="X117" s="124">
        <f t="shared" si="27"/>
        <v>0</v>
      </c>
      <c r="Y117" s="123">
        <f t="shared" si="28"/>
        <v>0</v>
      </c>
      <c r="Z117" s="123">
        <f t="shared" si="29"/>
        <v>0</v>
      </c>
      <c r="AA117" s="91" t="s">
        <v>790</v>
      </c>
      <c r="AB117" s="91" t="s">
        <v>795</v>
      </c>
      <c r="AC117" s="129" t="s">
        <v>681</v>
      </c>
      <c r="AD117" s="60"/>
      <c r="AE117" s="98"/>
      <c r="AF117" s="98"/>
      <c r="AG117" s="98"/>
      <c r="AH117" s="98"/>
      <c r="AI117" s="98"/>
      <c r="AJ117" s="98"/>
      <c r="AK117" s="99"/>
      <c r="AL117" s="134">
        <v>0</v>
      </c>
      <c r="AM117" s="99">
        <v>0</v>
      </c>
      <c r="AN117" s="133">
        <v>0</v>
      </c>
      <c r="AO117" s="96" t="s">
        <v>159</v>
      </c>
      <c r="AP117" s="96" t="s">
        <v>543</v>
      </c>
      <c r="AQ117" s="128"/>
      <c r="AR117" s="128"/>
    </row>
    <row r="118" spans="1:44" s="130" customFormat="1" ht="92.25" customHeight="1" thickBot="1">
      <c r="A118" s="155">
        <v>110</v>
      </c>
      <c r="B118" s="125" t="s">
        <v>745</v>
      </c>
      <c r="C118" s="151">
        <v>43361</v>
      </c>
      <c r="D118" s="125" t="s">
        <v>157</v>
      </c>
      <c r="E118" s="125" t="s">
        <v>567</v>
      </c>
      <c r="F118" s="125">
        <v>54</v>
      </c>
      <c r="G118" s="125" t="s">
        <v>417</v>
      </c>
      <c r="H118" s="126" t="s">
        <v>768</v>
      </c>
      <c r="I118" s="126" t="s">
        <v>777</v>
      </c>
      <c r="J118" s="125" t="s">
        <v>559</v>
      </c>
      <c r="K118" s="93" t="s">
        <v>776</v>
      </c>
      <c r="L118" s="93" t="s">
        <v>677</v>
      </c>
      <c r="M118" s="74">
        <v>2</v>
      </c>
      <c r="N118" s="93" t="s">
        <v>682</v>
      </c>
      <c r="O118" s="93"/>
      <c r="P118" s="93" t="s">
        <v>683</v>
      </c>
      <c r="Q118" s="93" t="s">
        <v>684</v>
      </c>
      <c r="R118" s="74">
        <v>11</v>
      </c>
      <c r="S118" s="104">
        <v>43374</v>
      </c>
      <c r="T118" s="104">
        <v>43725</v>
      </c>
      <c r="U118" s="122">
        <f t="shared" si="24"/>
        <v>50.142857142857146</v>
      </c>
      <c r="V118" s="123">
        <f t="shared" si="25"/>
        <v>0</v>
      </c>
      <c r="W118" s="123">
        <f t="shared" si="26"/>
        <v>0</v>
      </c>
      <c r="X118" s="124">
        <f t="shared" si="27"/>
        <v>0</v>
      </c>
      <c r="Y118" s="123">
        <f t="shared" si="28"/>
        <v>0</v>
      </c>
      <c r="Z118" s="123">
        <f t="shared" si="29"/>
        <v>0</v>
      </c>
      <c r="AA118" s="91" t="s">
        <v>790</v>
      </c>
      <c r="AB118" s="91" t="s">
        <v>795</v>
      </c>
      <c r="AC118" s="129" t="s">
        <v>681</v>
      </c>
      <c r="AD118" s="60"/>
      <c r="AE118" s="98"/>
      <c r="AF118" s="98"/>
      <c r="AG118" s="98"/>
      <c r="AH118" s="98"/>
      <c r="AI118" s="98"/>
      <c r="AJ118" s="98"/>
      <c r="AK118" s="99"/>
      <c r="AL118" s="134">
        <v>0</v>
      </c>
      <c r="AM118" s="99">
        <v>0</v>
      </c>
      <c r="AN118" s="133">
        <v>0</v>
      </c>
      <c r="AO118" s="96" t="s">
        <v>159</v>
      </c>
      <c r="AP118" s="96" t="s">
        <v>543</v>
      </c>
      <c r="AQ118" s="128"/>
      <c r="AR118" s="128"/>
    </row>
    <row r="119" spans="1:44" s="130" customFormat="1" ht="92.25" customHeight="1" thickBot="1">
      <c r="A119" s="155">
        <v>111</v>
      </c>
      <c r="B119" s="125" t="s">
        <v>746</v>
      </c>
      <c r="C119" s="151">
        <v>43361</v>
      </c>
      <c r="D119" s="125" t="s">
        <v>157</v>
      </c>
      <c r="E119" s="125" t="s">
        <v>567</v>
      </c>
      <c r="F119" s="125">
        <v>54</v>
      </c>
      <c r="G119" s="125" t="s">
        <v>417</v>
      </c>
      <c r="H119" s="126" t="s">
        <v>768</v>
      </c>
      <c r="I119" s="126" t="s">
        <v>777</v>
      </c>
      <c r="J119" s="125" t="s">
        <v>559</v>
      </c>
      <c r="K119" s="93" t="s">
        <v>776</v>
      </c>
      <c r="L119" s="93" t="s">
        <v>677</v>
      </c>
      <c r="M119" s="74">
        <v>3</v>
      </c>
      <c r="N119" s="93" t="s">
        <v>685</v>
      </c>
      <c r="O119" s="93"/>
      <c r="P119" s="93" t="s">
        <v>686</v>
      </c>
      <c r="Q119" s="93" t="s">
        <v>687</v>
      </c>
      <c r="R119" s="74">
        <v>4</v>
      </c>
      <c r="S119" s="104">
        <v>43374</v>
      </c>
      <c r="T119" s="104">
        <v>43725</v>
      </c>
      <c r="U119" s="122">
        <f t="shared" si="24"/>
        <v>50.142857142857146</v>
      </c>
      <c r="V119" s="123">
        <f t="shared" si="25"/>
        <v>0</v>
      </c>
      <c r="W119" s="123">
        <f t="shared" si="26"/>
        <v>0</v>
      </c>
      <c r="X119" s="124">
        <f t="shared" si="27"/>
        <v>0</v>
      </c>
      <c r="Y119" s="123">
        <f t="shared" si="28"/>
        <v>0</v>
      </c>
      <c r="Z119" s="123">
        <f t="shared" si="29"/>
        <v>0</v>
      </c>
      <c r="AA119" s="91" t="s">
        <v>790</v>
      </c>
      <c r="AB119" s="91" t="s">
        <v>795</v>
      </c>
      <c r="AC119" s="131" t="s">
        <v>757</v>
      </c>
      <c r="AD119" s="60"/>
      <c r="AE119" s="98"/>
      <c r="AF119" s="98"/>
      <c r="AG119" s="98"/>
      <c r="AH119" s="98"/>
      <c r="AI119" s="98"/>
      <c r="AJ119" s="98"/>
      <c r="AK119" s="99"/>
      <c r="AL119" s="134">
        <v>0</v>
      </c>
      <c r="AM119" s="99">
        <v>0</v>
      </c>
      <c r="AN119" s="133">
        <v>0</v>
      </c>
      <c r="AO119" s="96" t="s">
        <v>159</v>
      </c>
      <c r="AP119" s="96" t="s">
        <v>543</v>
      </c>
      <c r="AQ119" s="128"/>
      <c r="AR119" s="128"/>
    </row>
    <row r="120" spans="1:44" s="130" customFormat="1" ht="92.25" customHeight="1" thickBot="1">
      <c r="A120" s="155">
        <v>112</v>
      </c>
      <c r="B120" s="125" t="s">
        <v>747</v>
      </c>
      <c r="C120" s="151">
        <v>43361</v>
      </c>
      <c r="D120" s="125" t="s">
        <v>157</v>
      </c>
      <c r="E120" s="125" t="s">
        <v>567</v>
      </c>
      <c r="F120" s="125">
        <v>54</v>
      </c>
      <c r="G120" s="125" t="s">
        <v>417</v>
      </c>
      <c r="H120" s="126" t="s">
        <v>768</v>
      </c>
      <c r="I120" s="126" t="s">
        <v>777</v>
      </c>
      <c r="J120" s="125" t="s">
        <v>559</v>
      </c>
      <c r="K120" s="93" t="s">
        <v>776</v>
      </c>
      <c r="L120" s="93" t="s">
        <v>677</v>
      </c>
      <c r="M120" s="74">
        <v>4</v>
      </c>
      <c r="N120" s="93" t="s">
        <v>688</v>
      </c>
      <c r="O120" s="93"/>
      <c r="P120" s="93" t="s">
        <v>689</v>
      </c>
      <c r="Q120" s="93" t="s">
        <v>687</v>
      </c>
      <c r="R120" s="74">
        <v>4</v>
      </c>
      <c r="S120" s="104">
        <v>43374</v>
      </c>
      <c r="T120" s="104">
        <v>43725</v>
      </c>
      <c r="U120" s="122">
        <f t="shared" si="24"/>
        <v>50.142857142857146</v>
      </c>
      <c r="V120" s="123">
        <f t="shared" si="25"/>
        <v>0</v>
      </c>
      <c r="W120" s="123">
        <f t="shared" si="26"/>
        <v>0</v>
      </c>
      <c r="X120" s="124">
        <f t="shared" si="27"/>
        <v>0</v>
      </c>
      <c r="Y120" s="123">
        <f t="shared" si="28"/>
        <v>0</v>
      </c>
      <c r="Z120" s="123">
        <f t="shared" si="29"/>
        <v>0</v>
      </c>
      <c r="AA120" s="91" t="s">
        <v>790</v>
      </c>
      <c r="AB120" s="91" t="s">
        <v>793</v>
      </c>
      <c r="AC120" s="131" t="s">
        <v>753</v>
      </c>
      <c r="AD120" s="60"/>
      <c r="AE120" s="98"/>
      <c r="AF120" s="98"/>
      <c r="AG120" s="98"/>
      <c r="AH120" s="98"/>
      <c r="AI120" s="98"/>
      <c r="AJ120" s="98"/>
      <c r="AK120" s="99"/>
      <c r="AL120" s="134">
        <v>0</v>
      </c>
      <c r="AM120" s="99">
        <v>0</v>
      </c>
      <c r="AN120" s="133">
        <v>0</v>
      </c>
      <c r="AO120" s="96" t="s">
        <v>159</v>
      </c>
      <c r="AP120" s="96" t="s">
        <v>543</v>
      </c>
      <c r="AQ120" s="128"/>
      <c r="AR120" s="128"/>
    </row>
    <row r="121" spans="1:44" s="130" customFormat="1" ht="92.25" customHeight="1" thickBot="1">
      <c r="A121" s="155">
        <v>113</v>
      </c>
      <c r="B121" s="125" t="s">
        <v>748</v>
      </c>
      <c r="C121" s="151">
        <v>43361</v>
      </c>
      <c r="D121" s="125" t="s">
        <v>157</v>
      </c>
      <c r="E121" s="125" t="s">
        <v>567</v>
      </c>
      <c r="F121" s="125">
        <v>54</v>
      </c>
      <c r="G121" s="125" t="s">
        <v>417</v>
      </c>
      <c r="H121" s="126" t="s">
        <v>768</v>
      </c>
      <c r="I121" s="126" t="s">
        <v>777</v>
      </c>
      <c r="J121" s="125" t="s">
        <v>559</v>
      </c>
      <c r="K121" s="93" t="s">
        <v>776</v>
      </c>
      <c r="L121" s="93" t="s">
        <v>677</v>
      </c>
      <c r="M121" s="74">
        <v>5</v>
      </c>
      <c r="N121" s="93" t="s">
        <v>690</v>
      </c>
      <c r="O121" s="93"/>
      <c r="P121" s="93" t="s">
        <v>691</v>
      </c>
      <c r="Q121" s="93" t="s">
        <v>687</v>
      </c>
      <c r="R121" s="74">
        <v>11</v>
      </c>
      <c r="S121" s="104">
        <v>43374</v>
      </c>
      <c r="T121" s="104">
        <v>43725</v>
      </c>
      <c r="U121" s="122">
        <f t="shared" si="24"/>
        <v>50.142857142857146</v>
      </c>
      <c r="V121" s="123">
        <f t="shared" si="25"/>
        <v>0</v>
      </c>
      <c r="W121" s="123">
        <f t="shared" si="26"/>
        <v>0</v>
      </c>
      <c r="X121" s="124">
        <f t="shared" si="27"/>
        <v>0</v>
      </c>
      <c r="Y121" s="123">
        <f t="shared" si="28"/>
        <v>0</v>
      </c>
      <c r="Z121" s="123">
        <f t="shared" si="29"/>
        <v>0</v>
      </c>
      <c r="AA121" s="91" t="s">
        <v>790</v>
      </c>
      <c r="AB121" s="91" t="s">
        <v>793</v>
      </c>
      <c r="AC121" s="131" t="s">
        <v>759</v>
      </c>
      <c r="AD121" s="60"/>
      <c r="AE121" s="98"/>
      <c r="AF121" s="98"/>
      <c r="AG121" s="98"/>
      <c r="AH121" s="98"/>
      <c r="AI121" s="98"/>
      <c r="AJ121" s="98"/>
      <c r="AK121" s="99"/>
      <c r="AL121" s="134">
        <v>0</v>
      </c>
      <c r="AM121" s="99">
        <v>0</v>
      </c>
      <c r="AN121" s="133">
        <v>0</v>
      </c>
      <c r="AO121" s="96" t="s">
        <v>159</v>
      </c>
      <c r="AP121" s="96" t="s">
        <v>543</v>
      </c>
      <c r="AQ121" s="128"/>
      <c r="AR121" s="128"/>
    </row>
    <row r="122" spans="1:44" s="130" customFormat="1" ht="92.25" customHeight="1" thickBot="1">
      <c r="A122" s="155">
        <v>114</v>
      </c>
      <c r="B122" s="125" t="s">
        <v>749</v>
      </c>
      <c r="C122" s="151">
        <v>43361</v>
      </c>
      <c r="D122" s="125" t="s">
        <v>157</v>
      </c>
      <c r="E122" s="125" t="s">
        <v>567</v>
      </c>
      <c r="F122" s="125">
        <v>54</v>
      </c>
      <c r="G122" s="125" t="s">
        <v>417</v>
      </c>
      <c r="H122" s="126" t="s">
        <v>768</v>
      </c>
      <c r="I122" s="126" t="s">
        <v>167</v>
      </c>
      <c r="J122" s="125" t="s">
        <v>553</v>
      </c>
      <c r="K122" s="93" t="s">
        <v>771</v>
      </c>
      <c r="L122" s="93" t="s">
        <v>692</v>
      </c>
      <c r="M122" s="74">
        <v>1</v>
      </c>
      <c r="N122" s="93" t="s">
        <v>693</v>
      </c>
      <c r="O122" s="93"/>
      <c r="P122" s="93" t="s">
        <v>694</v>
      </c>
      <c r="Q122" s="93" t="s">
        <v>695</v>
      </c>
      <c r="R122" s="74">
        <v>1</v>
      </c>
      <c r="S122" s="104">
        <v>43374</v>
      </c>
      <c r="T122" s="104">
        <v>43725</v>
      </c>
      <c r="U122" s="122">
        <f t="shared" si="24"/>
        <v>50.142857142857146</v>
      </c>
      <c r="V122" s="123">
        <f t="shared" si="25"/>
        <v>0</v>
      </c>
      <c r="W122" s="123">
        <f t="shared" si="26"/>
        <v>0</v>
      </c>
      <c r="X122" s="124">
        <f t="shared" si="27"/>
        <v>0</v>
      </c>
      <c r="Y122" s="123">
        <f t="shared" si="28"/>
        <v>0</v>
      </c>
      <c r="Z122" s="123">
        <f t="shared" si="29"/>
        <v>0</v>
      </c>
      <c r="AA122" s="91" t="s">
        <v>790</v>
      </c>
      <c r="AB122" s="91" t="s">
        <v>795</v>
      </c>
      <c r="AC122" s="129" t="s">
        <v>681</v>
      </c>
      <c r="AD122" s="60"/>
      <c r="AE122" s="98"/>
      <c r="AF122" s="98"/>
      <c r="AG122" s="98"/>
      <c r="AH122" s="98"/>
      <c r="AI122" s="98"/>
      <c r="AJ122" s="98"/>
      <c r="AK122" s="99"/>
      <c r="AL122" s="134">
        <v>0</v>
      </c>
      <c r="AM122" s="99">
        <v>0</v>
      </c>
      <c r="AN122" s="133">
        <v>0</v>
      </c>
      <c r="AO122" s="96" t="s">
        <v>159</v>
      </c>
      <c r="AP122" s="96" t="s">
        <v>543</v>
      </c>
      <c r="AQ122" s="128"/>
      <c r="AR122" s="128"/>
    </row>
    <row r="123" spans="1:44" s="130" customFormat="1" ht="92.25" customHeight="1" thickBot="1">
      <c r="A123" s="155">
        <v>115</v>
      </c>
      <c r="B123" s="125" t="s">
        <v>750</v>
      </c>
      <c r="C123" s="151">
        <v>43361</v>
      </c>
      <c r="D123" s="125" t="s">
        <v>157</v>
      </c>
      <c r="E123" s="125" t="s">
        <v>567</v>
      </c>
      <c r="F123" s="125">
        <v>54</v>
      </c>
      <c r="G123" s="125" t="s">
        <v>417</v>
      </c>
      <c r="H123" s="126" t="s">
        <v>768</v>
      </c>
      <c r="I123" s="126" t="s">
        <v>167</v>
      </c>
      <c r="J123" s="125" t="s">
        <v>553</v>
      </c>
      <c r="K123" s="93" t="s">
        <v>771</v>
      </c>
      <c r="L123" s="93" t="s">
        <v>692</v>
      </c>
      <c r="M123" s="74">
        <v>2</v>
      </c>
      <c r="N123" s="93" t="s">
        <v>685</v>
      </c>
      <c r="O123" s="93"/>
      <c r="P123" s="93" t="s">
        <v>686</v>
      </c>
      <c r="Q123" s="93" t="s">
        <v>687</v>
      </c>
      <c r="R123" s="74">
        <v>4</v>
      </c>
      <c r="S123" s="104">
        <v>43374</v>
      </c>
      <c r="T123" s="104">
        <v>43725</v>
      </c>
      <c r="U123" s="122">
        <f t="shared" si="24"/>
        <v>50.142857142857146</v>
      </c>
      <c r="V123" s="123">
        <f t="shared" si="25"/>
        <v>0</v>
      </c>
      <c r="W123" s="123">
        <f t="shared" si="26"/>
        <v>0</v>
      </c>
      <c r="X123" s="124">
        <f t="shared" si="27"/>
        <v>0</v>
      </c>
      <c r="Y123" s="123">
        <f t="shared" si="28"/>
        <v>0</v>
      </c>
      <c r="Z123" s="123">
        <f t="shared" si="29"/>
        <v>0</v>
      </c>
      <c r="AA123" s="91" t="s">
        <v>790</v>
      </c>
      <c r="AB123" s="91" t="s">
        <v>795</v>
      </c>
      <c r="AC123" s="131" t="s">
        <v>757</v>
      </c>
      <c r="AD123" s="60"/>
      <c r="AE123" s="98"/>
      <c r="AF123" s="98"/>
      <c r="AG123" s="98"/>
      <c r="AH123" s="98"/>
      <c r="AI123" s="98"/>
      <c r="AJ123" s="98"/>
      <c r="AK123" s="99"/>
      <c r="AL123" s="134">
        <v>0</v>
      </c>
      <c r="AM123" s="99">
        <v>0</v>
      </c>
      <c r="AN123" s="133">
        <v>0</v>
      </c>
      <c r="AO123" s="96" t="s">
        <v>159</v>
      </c>
      <c r="AP123" s="96" t="s">
        <v>543</v>
      </c>
      <c r="AQ123" s="128"/>
      <c r="AR123" s="128"/>
    </row>
    <row r="124" spans="1:44" s="130" customFormat="1" ht="92.25" customHeight="1" thickBot="1">
      <c r="A124" s="155">
        <v>116</v>
      </c>
      <c r="B124" s="125" t="s">
        <v>831</v>
      </c>
      <c r="C124" s="151">
        <v>43361</v>
      </c>
      <c r="D124" s="125" t="s">
        <v>157</v>
      </c>
      <c r="E124" s="125" t="s">
        <v>567</v>
      </c>
      <c r="F124" s="125">
        <v>54</v>
      </c>
      <c r="G124" s="125" t="s">
        <v>417</v>
      </c>
      <c r="H124" s="126" t="s">
        <v>768</v>
      </c>
      <c r="I124" s="126" t="s">
        <v>167</v>
      </c>
      <c r="J124" s="125" t="s">
        <v>553</v>
      </c>
      <c r="K124" s="93" t="s">
        <v>771</v>
      </c>
      <c r="L124" s="93" t="s">
        <v>692</v>
      </c>
      <c r="M124" s="74">
        <v>3</v>
      </c>
      <c r="N124" s="93" t="s">
        <v>688</v>
      </c>
      <c r="O124" s="93"/>
      <c r="P124" s="93" t="s">
        <v>689</v>
      </c>
      <c r="Q124" s="93" t="s">
        <v>687</v>
      </c>
      <c r="R124" s="74">
        <v>4</v>
      </c>
      <c r="S124" s="104">
        <v>43374</v>
      </c>
      <c r="T124" s="104">
        <v>43725</v>
      </c>
      <c r="U124" s="122">
        <f t="shared" si="24"/>
        <v>50.142857142857146</v>
      </c>
      <c r="V124" s="123">
        <f t="shared" si="25"/>
        <v>0</v>
      </c>
      <c r="W124" s="123">
        <f t="shared" si="26"/>
        <v>0</v>
      </c>
      <c r="X124" s="124">
        <f t="shared" si="27"/>
        <v>0</v>
      </c>
      <c r="Y124" s="123">
        <f t="shared" si="28"/>
        <v>0</v>
      </c>
      <c r="Z124" s="123">
        <f t="shared" si="29"/>
        <v>0</v>
      </c>
      <c r="AA124" s="91" t="s">
        <v>790</v>
      </c>
      <c r="AB124" s="91" t="s">
        <v>793</v>
      </c>
      <c r="AC124" s="131" t="s">
        <v>753</v>
      </c>
      <c r="AD124" s="60"/>
      <c r="AE124" s="98"/>
      <c r="AF124" s="98"/>
      <c r="AG124" s="98"/>
      <c r="AH124" s="98"/>
      <c r="AI124" s="98"/>
      <c r="AJ124" s="98"/>
      <c r="AK124" s="99"/>
      <c r="AL124" s="134">
        <v>0</v>
      </c>
      <c r="AM124" s="99">
        <v>0</v>
      </c>
      <c r="AN124" s="133">
        <v>0</v>
      </c>
      <c r="AO124" s="96" t="s">
        <v>159</v>
      </c>
      <c r="AP124" s="96" t="s">
        <v>543</v>
      </c>
      <c r="AQ124" s="128"/>
      <c r="AR124" s="128"/>
    </row>
    <row r="125" spans="1:44" s="130" customFormat="1" ht="92.25" customHeight="1" thickBot="1">
      <c r="A125" s="155">
        <v>117</v>
      </c>
      <c r="B125" s="125" t="s">
        <v>830</v>
      </c>
      <c r="C125" s="151">
        <v>43361</v>
      </c>
      <c r="D125" s="125" t="s">
        <v>157</v>
      </c>
      <c r="E125" s="125" t="s">
        <v>567</v>
      </c>
      <c r="F125" s="125">
        <v>54</v>
      </c>
      <c r="G125" s="125" t="s">
        <v>417</v>
      </c>
      <c r="H125" s="126" t="s">
        <v>768</v>
      </c>
      <c r="I125" s="126" t="s">
        <v>167</v>
      </c>
      <c r="J125" s="125" t="s">
        <v>553</v>
      </c>
      <c r="K125" s="93" t="s">
        <v>771</v>
      </c>
      <c r="L125" s="93" t="s">
        <v>692</v>
      </c>
      <c r="M125" s="74">
        <v>4</v>
      </c>
      <c r="N125" s="93" t="s">
        <v>696</v>
      </c>
      <c r="O125" s="93"/>
      <c r="P125" s="93" t="s">
        <v>697</v>
      </c>
      <c r="Q125" s="93" t="s">
        <v>698</v>
      </c>
      <c r="R125" s="74">
        <v>2</v>
      </c>
      <c r="S125" s="104">
        <v>43374</v>
      </c>
      <c r="T125" s="104">
        <v>43646</v>
      </c>
      <c r="U125" s="122">
        <f t="shared" si="24"/>
        <v>38.857142857142854</v>
      </c>
      <c r="V125" s="123">
        <f t="shared" si="25"/>
        <v>0</v>
      </c>
      <c r="W125" s="123">
        <f t="shared" si="26"/>
        <v>0</v>
      </c>
      <c r="X125" s="124">
        <f t="shared" si="27"/>
        <v>0</v>
      </c>
      <c r="Y125" s="123">
        <f t="shared" si="28"/>
        <v>0</v>
      </c>
      <c r="Z125" s="123">
        <f t="shared" si="29"/>
        <v>0</v>
      </c>
      <c r="AA125" s="91" t="s">
        <v>790</v>
      </c>
      <c r="AB125" s="91" t="s">
        <v>114</v>
      </c>
      <c r="AC125" s="131" t="s">
        <v>756</v>
      </c>
      <c r="AD125" s="60"/>
      <c r="AE125" s="98"/>
      <c r="AF125" s="98"/>
      <c r="AG125" s="98"/>
      <c r="AH125" s="98"/>
      <c r="AI125" s="98"/>
      <c r="AJ125" s="98"/>
      <c r="AK125" s="99"/>
      <c r="AL125" s="134">
        <v>0</v>
      </c>
      <c r="AM125" s="99">
        <v>0</v>
      </c>
      <c r="AN125" s="133">
        <v>0</v>
      </c>
      <c r="AO125" s="96" t="s">
        <v>159</v>
      </c>
      <c r="AP125" s="96" t="s">
        <v>543</v>
      </c>
      <c r="AQ125" s="128"/>
      <c r="AR125" s="128"/>
    </row>
    <row r="126" spans="1:44" s="130" customFormat="1" ht="92.25" customHeight="1" thickBot="1">
      <c r="A126" s="155">
        <v>118</v>
      </c>
      <c r="B126" s="125" t="s">
        <v>829</v>
      </c>
      <c r="C126" s="151">
        <v>43361</v>
      </c>
      <c r="D126" s="125" t="s">
        <v>157</v>
      </c>
      <c r="E126" s="125" t="s">
        <v>567</v>
      </c>
      <c r="F126" s="125">
        <v>54</v>
      </c>
      <c r="G126" s="125" t="s">
        <v>417</v>
      </c>
      <c r="H126" s="126" t="s">
        <v>768</v>
      </c>
      <c r="I126" s="126" t="s">
        <v>167</v>
      </c>
      <c r="J126" s="125" t="s">
        <v>553</v>
      </c>
      <c r="K126" s="93" t="s">
        <v>771</v>
      </c>
      <c r="L126" s="93" t="s">
        <v>692</v>
      </c>
      <c r="M126" s="74">
        <v>5</v>
      </c>
      <c r="N126" s="93" t="s">
        <v>699</v>
      </c>
      <c r="O126" s="93"/>
      <c r="P126" s="93" t="s">
        <v>700</v>
      </c>
      <c r="Q126" s="93" t="s">
        <v>701</v>
      </c>
      <c r="R126" s="74">
        <v>1</v>
      </c>
      <c r="S126" s="104">
        <v>43374</v>
      </c>
      <c r="T126" s="104">
        <v>43554</v>
      </c>
      <c r="U126" s="122">
        <f t="shared" si="24"/>
        <v>25.714285714285715</v>
      </c>
      <c r="V126" s="123">
        <f t="shared" si="25"/>
        <v>0</v>
      </c>
      <c r="W126" s="123">
        <f t="shared" si="26"/>
        <v>0</v>
      </c>
      <c r="X126" s="124">
        <f t="shared" si="27"/>
        <v>0</v>
      </c>
      <c r="Y126" s="123">
        <f t="shared" si="28"/>
        <v>0</v>
      </c>
      <c r="Z126" s="123">
        <f t="shared" si="29"/>
        <v>0</v>
      </c>
      <c r="AA126" s="91" t="s">
        <v>790</v>
      </c>
      <c r="AB126" s="91" t="s">
        <v>114</v>
      </c>
      <c r="AC126" s="131" t="s">
        <v>756</v>
      </c>
      <c r="AD126" s="60"/>
      <c r="AE126" s="98"/>
      <c r="AF126" s="98"/>
      <c r="AG126" s="98"/>
      <c r="AH126" s="98"/>
      <c r="AI126" s="98"/>
      <c r="AJ126" s="98"/>
      <c r="AK126" s="99"/>
      <c r="AL126" s="134">
        <v>0</v>
      </c>
      <c r="AM126" s="99">
        <v>0</v>
      </c>
      <c r="AN126" s="133">
        <v>0</v>
      </c>
      <c r="AO126" s="96" t="s">
        <v>159</v>
      </c>
      <c r="AP126" s="96" t="s">
        <v>543</v>
      </c>
      <c r="AQ126" s="128"/>
      <c r="AR126" s="128"/>
    </row>
    <row r="127" spans="1:44" s="130" customFormat="1" ht="92.25" customHeight="1" thickBot="1">
      <c r="A127" s="155">
        <v>119</v>
      </c>
      <c r="B127" s="125" t="s">
        <v>828</v>
      </c>
      <c r="C127" s="151">
        <v>43361</v>
      </c>
      <c r="D127" s="125" t="s">
        <v>157</v>
      </c>
      <c r="E127" s="125" t="s">
        <v>567</v>
      </c>
      <c r="F127" s="125">
        <v>54</v>
      </c>
      <c r="G127" s="125" t="s">
        <v>417</v>
      </c>
      <c r="H127" s="126" t="s">
        <v>768</v>
      </c>
      <c r="I127" s="126" t="s">
        <v>167</v>
      </c>
      <c r="J127" s="125" t="s">
        <v>553</v>
      </c>
      <c r="K127" s="93" t="s">
        <v>771</v>
      </c>
      <c r="L127" s="93" t="s">
        <v>692</v>
      </c>
      <c r="M127" s="74">
        <v>6</v>
      </c>
      <c r="N127" s="93" t="s">
        <v>702</v>
      </c>
      <c r="O127" s="93"/>
      <c r="P127" s="93" t="s">
        <v>703</v>
      </c>
      <c r="Q127" s="93" t="s">
        <v>704</v>
      </c>
      <c r="R127" s="74">
        <v>1</v>
      </c>
      <c r="S127" s="104">
        <v>43374</v>
      </c>
      <c r="T127" s="104">
        <v>43554</v>
      </c>
      <c r="U127" s="122">
        <f t="shared" si="24"/>
        <v>25.714285714285715</v>
      </c>
      <c r="V127" s="123">
        <f t="shared" si="25"/>
        <v>0</v>
      </c>
      <c r="W127" s="123">
        <f t="shared" si="26"/>
        <v>0</v>
      </c>
      <c r="X127" s="124">
        <f t="shared" si="27"/>
        <v>0</v>
      </c>
      <c r="Y127" s="123">
        <f t="shared" si="28"/>
        <v>0</v>
      </c>
      <c r="Z127" s="123">
        <f t="shared" si="29"/>
        <v>0</v>
      </c>
      <c r="AA127" s="91" t="s">
        <v>790</v>
      </c>
      <c r="AB127" s="91" t="s">
        <v>797</v>
      </c>
      <c r="AC127" s="131" t="s">
        <v>762</v>
      </c>
      <c r="AD127" s="60"/>
      <c r="AE127" s="98"/>
      <c r="AF127" s="98"/>
      <c r="AG127" s="98"/>
      <c r="AH127" s="98"/>
      <c r="AI127" s="98"/>
      <c r="AJ127" s="98"/>
      <c r="AK127" s="99"/>
      <c r="AL127" s="134">
        <v>0</v>
      </c>
      <c r="AM127" s="99">
        <v>0</v>
      </c>
      <c r="AN127" s="133">
        <v>0</v>
      </c>
      <c r="AO127" s="96" t="s">
        <v>159</v>
      </c>
      <c r="AP127" s="96" t="s">
        <v>543</v>
      </c>
      <c r="AQ127" s="128"/>
      <c r="AR127" s="128"/>
    </row>
    <row r="128" spans="1:44" ht="14.25" customHeight="1">
      <c r="A128" s="57"/>
      <c r="B128" s="63"/>
      <c r="C128" s="63"/>
      <c r="D128" s="63"/>
      <c r="E128" s="63"/>
      <c r="F128" s="63"/>
      <c r="G128" s="63"/>
      <c r="H128" s="63"/>
      <c r="I128" s="63"/>
      <c r="J128" s="63"/>
      <c r="K128" s="63"/>
      <c r="L128" s="63"/>
      <c r="M128" s="63"/>
      <c r="N128" s="63"/>
      <c r="O128" s="63"/>
      <c r="P128" s="63"/>
      <c r="Q128" s="63"/>
      <c r="R128" s="63"/>
      <c r="S128" s="63"/>
      <c r="T128" s="64"/>
      <c r="U128" s="89">
        <f t="shared" ref="U128:Z128" si="30">SUM(U9:U101)</f>
        <v>3993.142857142861</v>
      </c>
      <c r="V128" s="89">
        <f t="shared" si="30"/>
        <v>2766.13</v>
      </c>
      <c r="W128" s="89">
        <f t="shared" si="30"/>
        <v>33</v>
      </c>
      <c r="X128" s="89">
        <f t="shared" si="30"/>
        <v>1251.4285714285716</v>
      </c>
      <c r="Y128" s="89">
        <f t="shared" si="30"/>
        <v>878.28571428571411</v>
      </c>
      <c r="Z128" s="89">
        <f t="shared" si="30"/>
        <v>1314.2857142857142</v>
      </c>
      <c r="AA128" s="63"/>
      <c r="AB128" s="63"/>
      <c r="AC128" s="63"/>
      <c r="AD128" s="63"/>
      <c r="AE128" s="63"/>
      <c r="AF128" s="63"/>
      <c r="AG128" s="63"/>
      <c r="AH128" s="63"/>
      <c r="AI128" s="63"/>
      <c r="AJ128" s="63"/>
      <c r="AK128" s="63"/>
      <c r="AL128" s="63"/>
      <c r="AM128" s="63"/>
      <c r="AN128" s="63"/>
      <c r="AO128" s="63"/>
      <c r="AP128" s="63"/>
      <c r="AQ128" s="63"/>
      <c r="AR128" s="63"/>
    </row>
    <row r="129" spans="16:38" ht="18" customHeight="1"/>
    <row r="130" spans="16:38">
      <c r="AC130" s="100"/>
    </row>
    <row r="131" spans="16:38">
      <c r="P131" s="68"/>
      <c r="Q131" s="68"/>
      <c r="AK131"/>
      <c r="AL131"/>
    </row>
    <row r="132" spans="16:38">
      <c r="AK132"/>
      <c r="AL132"/>
    </row>
  </sheetData>
  <autoFilter ref="A8:AR128" xr:uid="{00000000-0009-0000-0000-000000000000}">
    <sortState xmlns:xlrd2="http://schemas.microsoft.com/office/spreadsheetml/2017/richdata2" ref="A9:AR128">
      <sortCondition descending="1" ref="AO8:AO128"/>
    </sortState>
  </autoFilter>
  <mergeCells count="5">
    <mergeCell ref="V4:X4"/>
    <mergeCell ref="AD4:AG4"/>
    <mergeCell ref="AH4:AK4"/>
    <mergeCell ref="A2:AO2"/>
    <mergeCell ref="A3:AO3"/>
  </mergeCells>
  <conditionalFormatting sqref="AQ9:AR82 AQ106:AR127 AQ84:AR101">
    <cfRule type="cellIs" dxfId="103" priority="218" stopIfTrue="1" operator="between">
      <formula>4</formula>
      <formula>5</formula>
    </cfRule>
    <cfRule type="cellIs" dxfId="102" priority="219" stopIfTrue="1" operator="between">
      <formula>2</formula>
      <formula>3.9</formula>
    </cfRule>
    <cfRule type="cellIs" dxfId="101" priority="220" stopIfTrue="1" operator="lessThanOrEqual">
      <formula>1.9</formula>
    </cfRule>
  </conditionalFormatting>
  <conditionalFormatting sqref="AP9 AP33:AP82 AP106:AP127 AP84:AP101">
    <cfRule type="containsText" dxfId="100" priority="200" operator="containsText" text="Inefectiva">
      <formula>NOT(ISERROR(SEARCH("Inefectiva",AP9)))</formula>
    </cfRule>
    <cfRule type="containsText" dxfId="99" priority="201" operator="containsText" text="Incumplida">
      <formula>NOT(ISERROR(SEARCH("Incumplida",AP9)))</formula>
    </cfRule>
    <cfRule type="containsText" dxfId="98" priority="202" operator="containsText" text="Abierta">
      <formula>NOT(ISERROR(SEARCH("Abierta",AP9)))</formula>
    </cfRule>
  </conditionalFormatting>
  <conditionalFormatting sqref="AP9">
    <cfRule type="containsText" dxfId="97" priority="167" operator="containsText" text="Inefectiva">
      <formula>NOT(ISERROR(SEARCH("Inefectiva",AP9)))</formula>
    </cfRule>
    <cfRule type="containsText" dxfId="96" priority="168" operator="containsText" text="Incumplida">
      <formula>NOT(ISERROR(SEARCH("Incumplida",AP9)))</formula>
    </cfRule>
    <cfRule type="containsText" dxfId="95" priority="169" operator="containsText" text="Abierta">
      <formula>NOT(ISERROR(SEARCH("Abierta",AP9)))</formula>
    </cfRule>
  </conditionalFormatting>
  <conditionalFormatting sqref="AP10:AP16">
    <cfRule type="containsText" dxfId="94" priority="119" operator="containsText" text="Inefectiva">
      <formula>NOT(ISERROR(SEARCH("Inefectiva",AP10)))</formula>
    </cfRule>
    <cfRule type="containsText" dxfId="93" priority="120" operator="containsText" text="Incumplida">
      <formula>NOT(ISERROR(SEARCH("Incumplida",AP10)))</formula>
    </cfRule>
    <cfRule type="containsText" dxfId="92" priority="121" operator="containsText" text="Abierta">
      <formula>NOT(ISERROR(SEARCH("Abierta",AP10)))</formula>
    </cfRule>
  </conditionalFormatting>
  <conditionalFormatting sqref="AP10:AP16">
    <cfRule type="containsText" dxfId="91" priority="116" operator="containsText" text="Inefectiva">
      <formula>NOT(ISERROR(SEARCH("Inefectiva",AP10)))</formula>
    </cfRule>
    <cfRule type="containsText" dxfId="90" priority="117" operator="containsText" text="Incumplida">
      <formula>NOT(ISERROR(SEARCH("Incumplida",AP10)))</formula>
    </cfRule>
    <cfRule type="containsText" dxfId="89" priority="118" operator="containsText" text="Abierta">
      <formula>NOT(ISERROR(SEARCH("Abierta",AP10)))</formula>
    </cfRule>
  </conditionalFormatting>
  <conditionalFormatting sqref="AP17">
    <cfRule type="containsText" dxfId="88" priority="113" operator="containsText" text="Inefectiva">
      <formula>NOT(ISERROR(SEARCH("Inefectiva",AP17)))</formula>
    </cfRule>
    <cfRule type="containsText" dxfId="87" priority="114" operator="containsText" text="Incumplida">
      <formula>NOT(ISERROR(SEARCH("Incumplida",AP17)))</formula>
    </cfRule>
    <cfRule type="containsText" dxfId="86" priority="115" operator="containsText" text="Abierta">
      <formula>NOT(ISERROR(SEARCH("Abierta",AP17)))</formula>
    </cfRule>
  </conditionalFormatting>
  <conditionalFormatting sqref="AP17">
    <cfRule type="containsText" dxfId="85" priority="110" operator="containsText" text="Inefectiva">
      <formula>NOT(ISERROR(SEARCH("Inefectiva",AP17)))</formula>
    </cfRule>
    <cfRule type="containsText" dxfId="84" priority="111" operator="containsText" text="Incumplida">
      <formula>NOT(ISERROR(SEARCH("Incumplida",AP17)))</formula>
    </cfRule>
    <cfRule type="containsText" dxfId="83" priority="112" operator="containsText" text="Abierta">
      <formula>NOT(ISERROR(SEARCH("Abierta",AP17)))</formula>
    </cfRule>
  </conditionalFormatting>
  <conditionalFormatting sqref="AP18:AP20">
    <cfRule type="containsText" dxfId="82" priority="107" operator="containsText" text="Inefectiva">
      <formula>NOT(ISERROR(SEARCH("Inefectiva",AP18)))</formula>
    </cfRule>
    <cfRule type="containsText" dxfId="81" priority="108" operator="containsText" text="Incumplida">
      <formula>NOT(ISERROR(SEARCH("Incumplida",AP18)))</formula>
    </cfRule>
    <cfRule type="containsText" dxfId="80" priority="109" operator="containsText" text="Abierta">
      <formula>NOT(ISERROR(SEARCH("Abierta",AP18)))</formula>
    </cfRule>
  </conditionalFormatting>
  <conditionalFormatting sqref="AP18:AP20">
    <cfRule type="containsText" dxfId="79" priority="104" operator="containsText" text="Inefectiva">
      <formula>NOT(ISERROR(SEARCH("Inefectiva",AP18)))</formula>
    </cfRule>
    <cfRule type="containsText" dxfId="78" priority="105" operator="containsText" text="Incumplida">
      <formula>NOT(ISERROR(SEARCH("Incumplida",AP18)))</formula>
    </cfRule>
    <cfRule type="containsText" dxfId="77" priority="106" operator="containsText" text="Abierta">
      <formula>NOT(ISERROR(SEARCH("Abierta",AP18)))</formula>
    </cfRule>
  </conditionalFormatting>
  <conditionalFormatting sqref="AP21">
    <cfRule type="containsText" dxfId="76" priority="101" operator="containsText" text="Inefectiva">
      <formula>NOT(ISERROR(SEARCH("Inefectiva",AP21)))</formula>
    </cfRule>
    <cfRule type="containsText" dxfId="75" priority="102" operator="containsText" text="Incumplida">
      <formula>NOT(ISERROR(SEARCH("Incumplida",AP21)))</formula>
    </cfRule>
    <cfRule type="containsText" dxfId="74" priority="103" operator="containsText" text="Abierta">
      <formula>NOT(ISERROR(SEARCH("Abierta",AP21)))</formula>
    </cfRule>
  </conditionalFormatting>
  <conditionalFormatting sqref="AP21">
    <cfRule type="containsText" dxfId="73" priority="98" operator="containsText" text="Inefectiva">
      <formula>NOT(ISERROR(SEARCH("Inefectiva",AP21)))</formula>
    </cfRule>
    <cfRule type="containsText" dxfId="72" priority="99" operator="containsText" text="Incumplida">
      <formula>NOT(ISERROR(SEARCH("Incumplida",AP21)))</formula>
    </cfRule>
    <cfRule type="containsText" dxfId="71" priority="100" operator="containsText" text="Abierta">
      <formula>NOT(ISERROR(SEARCH("Abierta",AP21)))</formula>
    </cfRule>
  </conditionalFormatting>
  <conditionalFormatting sqref="AP22:AP31">
    <cfRule type="containsText" dxfId="70" priority="95" operator="containsText" text="Inefectiva">
      <formula>NOT(ISERROR(SEARCH("Inefectiva",AP22)))</formula>
    </cfRule>
    <cfRule type="containsText" dxfId="69" priority="96" operator="containsText" text="Incumplida">
      <formula>NOT(ISERROR(SEARCH("Incumplida",AP22)))</formula>
    </cfRule>
    <cfRule type="containsText" dxfId="68" priority="97" operator="containsText" text="Abierta">
      <formula>NOT(ISERROR(SEARCH("Abierta",AP22)))</formula>
    </cfRule>
  </conditionalFormatting>
  <conditionalFormatting sqref="AP22:AP31">
    <cfRule type="containsText" dxfId="67" priority="92" operator="containsText" text="Inefectiva">
      <formula>NOT(ISERROR(SEARCH("Inefectiva",AP22)))</formula>
    </cfRule>
    <cfRule type="containsText" dxfId="66" priority="93" operator="containsText" text="Incumplida">
      <formula>NOT(ISERROR(SEARCH("Incumplida",AP22)))</formula>
    </cfRule>
    <cfRule type="containsText" dxfId="65" priority="94" operator="containsText" text="Abierta">
      <formula>NOT(ISERROR(SEARCH("Abierta",AP22)))</formula>
    </cfRule>
  </conditionalFormatting>
  <conditionalFormatting sqref="AP32">
    <cfRule type="containsText" dxfId="64" priority="89" operator="containsText" text="Inefectiva">
      <formula>NOT(ISERROR(SEARCH("Inefectiva",AP32)))</formula>
    </cfRule>
    <cfRule type="containsText" dxfId="63" priority="90" operator="containsText" text="Incumplida">
      <formula>NOT(ISERROR(SEARCH("Incumplida",AP32)))</formula>
    </cfRule>
    <cfRule type="containsText" dxfId="62" priority="91" operator="containsText" text="Abierta">
      <formula>NOT(ISERROR(SEARCH("Abierta",AP32)))</formula>
    </cfRule>
  </conditionalFormatting>
  <conditionalFormatting sqref="AP32">
    <cfRule type="containsText" dxfId="61" priority="86" operator="containsText" text="Inefectiva">
      <formula>NOT(ISERROR(SEARCH("Inefectiva",AP32)))</formula>
    </cfRule>
    <cfRule type="containsText" dxfId="60" priority="87" operator="containsText" text="Incumplida">
      <formula>NOT(ISERROR(SEARCH("Incumplida",AP32)))</formula>
    </cfRule>
    <cfRule type="containsText" dxfId="59" priority="88" operator="containsText" text="Abierta">
      <formula>NOT(ISERROR(SEARCH("Abierta",AP32)))</formula>
    </cfRule>
  </conditionalFormatting>
  <conditionalFormatting sqref="AN16">
    <cfRule type="iconSet" priority="77">
      <iconSet iconSet="5Arrows">
        <cfvo type="percent" val="0"/>
        <cfvo type="num" val="60"/>
        <cfvo type="num" val="70"/>
        <cfvo type="num" val="80"/>
        <cfvo type="num" val="100"/>
      </iconSet>
    </cfRule>
  </conditionalFormatting>
  <conditionalFormatting sqref="AO9 AO71:AO82 AO106:AO127 AO84:AO101">
    <cfRule type="containsText" dxfId="58" priority="73" operator="containsText" text="Cumplida">
      <formula>NOT(ISERROR(SEARCH("Cumplida",AO9)))</formula>
    </cfRule>
    <cfRule type="containsText" dxfId="57" priority="74" operator="containsText" text="En ejecución">
      <formula>NOT(ISERROR(SEARCH("En ejecución",AO9)))</formula>
    </cfRule>
    <cfRule type="containsText" dxfId="56" priority="75" operator="containsText" text="En revisión por la OCI">
      <formula>NOT(ISERROR(SEARCH("En revisión por la OCI",AO9)))</formula>
    </cfRule>
  </conditionalFormatting>
  <conditionalFormatting sqref="AO10:AO16">
    <cfRule type="containsText" dxfId="55" priority="69" operator="containsText" text="Cumplida">
      <formula>NOT(ISERROR(SEARCH("Cumplida",AO10)))</formula>
    </cfRule>
    <cfRule type="containsText" dxfId="54" priority="70" operator="containsText" text="En ejecución">
      <formula>NOT(ISERROR(SEARCH("En ejecución",AO10)))</formula>
    </cfRule>
    <cfRule type="containsText" dxfId="53" priority="71" operator="containsText" text="En revisión por la OCI">
      <formula>NOT(ISERROR(SEARCH("En revisión por la OCI",AO10)))</formula>
    </cfRule>
  </conditionalFormatting>
  <conditionalFormatting sqref="AO17:AO32">
    <cfRule type="containsText" dxfId="52" priority="65" operator="containsText" text="Cumplida">
      <formula>NOT(ISERROR(SEARCH("Cumplida",AO17)))</formula>
    </cfRule>
    <cfRule type="containsText" dxfId="51" priority="66" operator="containsText" text="En ejecución">
      <formula>NOT(ISERROR(SEARCH("En ejecución",AO17)))</formula>
    </cfRule>
    <cfRule type="containsText" dxfId="50" priority="67" operator="containsText" text="En revisión por la OCI">
      <formula>NOT(ISERROR(SEARCH("En revisión por la OCI",AO17)))</formula>
    </cfRule>
  </conditionalFormatting>
  <conditionalFormatting sqref="AO33:AO70">
    <cfRule type="containsText" dxfId="49" priority="61" operator="containsText" text="Cumplida">
      <formula>NOT(ISERROR(SEARCH("Cumplida",AO33)))</formula>
    </cfRule>
    <cfRule type="containsText" dxfId="48" priority="62" operator="containsText" text="En ejecución">
      <formula>NOT(ISERROR(SEARCH("En ejecución",AO33)))</formula>
    </cfRule>
    <cfRule type="containsText" dxfId="47" priority="63" operator="containsText" text="En revisión por la OCI">
      <formula>NOT(ISERROR(SEARCH("En revisión por la OCI",AO33)))</formula>
    </cfRule>
  </conditionalFormatting>
  <conditionalFormatting sqref="AL9:AL15">
    <cfRule type="iconSet" priority="54">
      <iconSet iconSet="5Arrows">
        <cfvo type="percent" val="0"/>
        <cfvo type="num" val="60"/>
        <cfvo type="num" val="70"/>
        <cfvo type="num" val="80"/>
        <cfvo type="num" val="100"/>
      </iconSet>
    </cfRule>
  </conditionalFormatting>
  <conditionalFormatting sqref="AN9:AN15">
    <cfRule type="iconSet" priority="49">
      <iconSet iconSet="5Arrows">
        <cfvo type="percent" val="0"/>
        <cfvo type="num" val="60"/>
        <cfvo type="num" val="70"/>
        <cfvo type="num" val="80"/>
        <cfvo type="num" val="100"/>
      </iconSet>
    </cfRule>
  </conditionalFormatting>
  <conditionalFormatting sqref="AN17:AN82 AN106:AN127 AN84:AN101">
    <cfRule type="iconSet" priority="233">
      <iconSet iconSet="5Arrows">
        <cfvo type="percent" val="0"/>
        <cfvo type="num" val="60"/>
        <cfvo type="num" val="70"/>
        <cfvo type="num" val="80"/>
        <cfvo type="num" val="100"/>
      </iconSet>
    </cfRule>
  </conditionalFormatting>
  <conditionalFormatting sqref="AL16:AL82 AL106:AL127 AL84:AL101">
    <cfRule type="iconSet" priority="241">
      <iconSet iconSet="5Arrows">
        <cfvo type="percent" val="0"/>
        <cfvo type="num" val="60"/>
        <cfvo type="num" val="70"/>
        <cfvo type="num" val="80"/>
        <cfvo type="num" val="100"/>
      </iconSet>
    </cfRule>
  </conditionalFormatting>
  <conditionalFormatting sqref="Z102">
    <cfRule type="containsText" dxfId="46" priority="45" operator="containsText" text="Inefectiva">
      <formula>NOT(ISERROR(SEARCH("Inefectiva",Z102)))</formula>
    </cfRule>
    <cfRule type="containsText" dxfId="45" priority="46" operator="containsText" text="Incumplida">
      <formula>NOT(ISERROR(SEARCH("Incumplida",Z102)))</formula>
    </cfRule>
    <cfRule type="containsText" dxfId="44" priority="47" operator="containsText" text="Abierta">
      <formula>NOT(ISERROR(SEARCH("Abierta",Z102)))</formula>
    </cfRule>
  </conditionalFormatting>
  <conditionalFormatting sqref="Y102">
    <cfRule type="containsText" dxfId="43" priority="42" operator="containsText" text="Cumplida">
      <formula>NOT(ISERROR(SEARCH("Cumplida",Y102)))</formula>
    </cfRule>
    <cfRule type="containsText" dxfId="42" priority="43" operator="containsText" text="En ejecución">
      <formula>NOT(ISERROR(SEARCH("En ejecución",Y102)))</formula>
    </cfRule>
    <cfRule type="containsText" dxfId="41" priority="44" operator="containsText" text="En revisión por la OCI">
      <formula>NOT(ISERROR(SEARCH("En revisión por la OCI",Y102)))</formula>
    </cfRule>
  </conditionalFormatting>
  <conditionalFormatting sqref="X102">
    <cfRule type="iconSet" priority="48">
      <iconSet iconSet="5Arrows">
        <cfvo type="percent" val="0"/>
        <cfvo type="num" val="60"/>
        <cfvo type="num" val="70"/>
        <cfvo type="num" val="80"/>
        <cfvo type="num" val="100"/>
      </iconSet>
    </cfRule>
  </conditionalFormatting>
  <conditionalFormatting sqref="AP102">
    <cfRule type="containsText" dxfId="40" priority="37" operator="containsText" text="Inefectiva">
      <formula>NOT(ISERROR(SEARCH("Inefectiva",AP102)))</formula>
    </cfRule>
    <cfRule type="containsText" dxfId="39" priority="38" operator="containsText" text="Incumplida">
      <formula>NOT(ISERROR(SEARCH("Incumplida",AP102)))</formula>
    </cfRule>
    <cfRule type="containsText" dxfId="38" priority="39" operator="containsText" text="Abierta">
      <formula>NOT(ISERROR(SEARCH("Abierta",AP102)))</formula>
    </cfRule>
  </conditionalFormatting>
  <conditionalFormatting sqref="AO102">
    <cfRule type="containsText" dxfId="37" priority="34" operator="containsText" text="Cumplida">
      <formula>NOT(ISERROR(SEARCH("Cumplida",AO102)))</formula>
    </cfRule>
    <cfRule type="containsText" dxfId="36" priority="35" operator="containsText" text="En ejecución">
      <formula>NOT(ISERROR(SEARCH("En ejecución",AO102)))</formula>
    </cfRule>
    <cfRule type="containsText" dxfId="35" priority="36" operator="containsText" text="En revisión por la OCI">
      <formula>NOT(ISERROR(SEARCH("En revisión por la OCI",AO102)))</formula>
    </cfRule>
  </conditionalFormatting>
  <conditionalFormatting sqref="AN102">
    <cfRule type="iconSet" priority="40">
      <iconSet iconSet="5Arrows">
        <cfvo type="percent" val="0"/>
        <cfvo type="num" val="60"/>
        <cfvo type="num" val="70"/>
        <cfvo type="num" val="80"/>
        <cfvo type="num" val="100"/>
      </iconSet>
    </cfRule>
  </conditionalFormatting>
  <conditionalFormatting sqref="AP103">
    <cfRule type="containsText" dxfId="34" priority="29" operator="containsText" text="Inefectiva">
      <formula>NOT(ISERROR(SEARCH("Inefectiva",AP103)))</formula>
    </cfRule>
    <cfRule type="containsText" dxfId="33" priority="30" operator="containsText" text="Incumplida">
      <formula>NOT(ISERROR(SEARCH("Incumplida",AP103)))</formula>
    </cfRule>
    <cfRule type="containsText" dxfId="32" priority="31" operator="containsText" text="Abierta">
      <formula>NOT(ISERROR(SEARCH("Abierta",AP103)))</formula>
    </cfRule>
  </conditionalFormatting>
  <conditionalFormatting sqref="AO103">
    <cfRule type="containsText" dxfId="31" priority="26" operator="containsText" text="Cumplida">
      <formula>NOT(ISERROR(SEARCH("Cumplida",AO103)))</formula>
    </cfRule>
    <cfRule type="containsText" dxfId="30" priority="27" operator="containsText" text="En ejecución">
      <formula>NOT(ISERROR(SEARCH("En ejecución",AO103)))</formula>
    </cfRule>
    <cfRule type="containsText" dxfId="29" priority="28" operator="containsText" text="En revisión por la OCI">
      <formula>NOT(ISERROR(SEARCH("En revisión por la OCI",AO103)))</formula>
    </cfRule>
  </conditionalFormatting>
  <conditionalFormatting sqref="AN103">
    <cfRule type="iconSet" priority="32">
      <iconSet iconSet="5Arrows">
        <cfvo type="percent" val="0"/>
        <cfvo type="num" val="60"/>
        <cfvo type="num" val="70"/>
        <cfvo type="num" val="80"/>
        <cfvo type="num" val="100"/>
      </iconSet>
    </cfRule>
  </conditionalFormatting>
  <conditionalFormatting sqref="AP104">
    <cfRule type="containsText" dxfId="28" priority="21" operator="containsText" text="Inefectiva">
      <formula>NOT(ISERROR(SEARCH("Inefectiva",AP104)))</formula>
    </cfRule>
    <cfRule type="containsText" dxfId="27" priority="22" operator="containsText" text="Incumplida">
      <formula>NOT(ISERROR(SEARCH("Incumplida",AP104)))</formula>
    </cfRule>
    <cfRule type="containsText" dxfId="26" priority="23" operator="containsText" text="Abierta">
      <formula>NOT(ISERROR(SEARCH("Abierta",AP104)))</formula>
    </cfRule>
  </conditionalFormatting>
  <conditionalFormatting sqref="AO104">
    <cfRule type="containsText" dxfId="25" priority="18" operator="containsText" text="Cumplida">
      <formula>NOT(ISERROR(SEARCH("Cumplida",AO104)))</formula>
    </cfRule>
    <cfRule type="containsText" dxfId="24" priority="19" operator="containsText" text="En ejecución">
      <formula>NOT(ISERROR(SEARCH("En ejecución",AO104)))</formula>
    </cfRule>
    <cfRule type="containsText" dxfId="23" priority="20" operator="containsText" text="En revisión por la OCI">
      <formula>NOT(ISERROR(SEARCH("En revisión por la OCI",AO104)))</formula>
    </cfRule>
  </conditionalFormatting>
  <conditionalFormatting sqref="AN104">
    <cfRule type="iconSet" priority="24">
      <iconSet iconSet="5Arrows">
        <cfvo type="percent" val="0"/>
        <cfvo type="num" val="60"/>
        <cfvo type="num" val="70"/>
        <cfvo type="num" val="80"/>
        <cfvo type="num" val="100"/>
      </iconSet>
    </cfRule>
  </conditionalFormatting>
  <conditionalFormatting sqref="AP105">
    <cfRule type="containsText" dxfId="22" priority="13" operator="containsText" text="Inefectiva">
      <formula>NOT(ISERROR(SEARCH("Inefectiva",AP105)))</formula>
    </cfRule>
    <cfRule type="containsText" dxfId="21" priority="14" operator="containsText" text="Incumplida">
      <formula>NOT(ISERROR(SEARCH("Incumplida",AP105)))</formula>
    </cfRule>
    <cfRule type="containsText" dxfId="20" priority="15" operator="containsText" text="Abierta">
      <formula>NOT(ISERROR(SEARCH("Abierta",AP105)))</formula>
    </cfRule>
  </conditionalFormatting>
  <conditionalFormatting sqref="AO105">
    <cfRule type="containsText" dxfId="19" priority="10" operator="containsText" text="Cumplida">
      <formula>NOT(ISERROR(SEARCH("Cumplida",AO105)))</formula>
    </cfRule>
    <cfRule type="containsText" dxfId="18" priority="11" operator="containsText" text="En ejecución">
      <formula>NOT(ISERROR(SEARCH("En ejecución",AO105)))</formula>
    </cfRule>
    <cfRule type="containsText" dxfId="17" priority="12" operator="containsText" text="En revisión por la OCI">
      <formula>NOT(ISERROR(SEARCH("En revisión por la OCI",AO105)))</formula>
    </cfRule>
  </conditionalFormatting>
  <conditionalFormatting sqref="AN105">
    <cfRule type="iconSet" priority="16">
      <iconSet iconSet="5Arrows">
        <cfvo type="percent" val="0"/>
        <cfvo type="num" val="60"/>
        <cfvo type="num" val="70"/>
        <cfvo type="num" val="80"/>
        <cfvo type="num" val="100"/>
      </iconSet>
    </cfRule>
  </conditionalFormatting>
  <conditionalFormatting sqref="Z83">
    <cfRule type="containsText" dxfId="16" priority="5" operator="containsText" text="Inefectiva">
      <formula>NOT(ISERROR(SEARCH("Inefectiva",Z83)))</formula>
    </cfRule>
    <cfRule type="containsText" dxfId="15" priority="6" operator="containsText" text="Incumplida">
      <formula>NOT(ISERROR(SEARCH("Incumplida",Z83)))</formula>
    </cfRule>
    <cfRule type="containsText" dxfId="14" priority="7" operator="containsText" text="Abierta">
      <formula>NOT(ISERROR(SEARCH("Abierta",Z83)))</formula>
    </cfRule>
  </conditionalFormatting>
  <conditionalFormatting sqref="Y83">
    <cfRule type="containsText" dxfId="13" priority="2" operator="containsText" text="Cumplida">
      <formula>NOT(ISERROR(SEARCH("Cumplida",Y83)))</formula>
    </cfRule>
    <cfRule type="containsText" dxfId="12" priority="3" operator="containsText" text="En ejecución">
      <formula>NOT(ISERROR(SEARCH("En ejecución",Y83)))</formula>
    </cfRule>
    <cfRule type="containsText" dxfId="11" priority="4" operator="containsText" text="En revisión por la OCI">
      <formula>NOT(ISERROR(SEARCH("En revisión por la OCI",Y83)))</formula>
    </cfRule>
  </conditionalFormatting>
  <conditionalFormatting sqref="X83">
    <cfRule type="iconSet" priority="8">
      <iconSet iconSet="5Arrows">
        <cfvo type="percent" val="0"/>
        <cfvo type="num" val="60"/>
        <cfvo type="num" val="70"/>
        <cfvo type="num" val="80"/>
        <cfvo type="num" val="100"/>
      </iconSet>
    </cfRule>
  </conditionalFormatting>
  <dataValidations xWindow="1400" yWindow="542" count="8">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E45:AJ127"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N78:N101 S102:T105 N106:N127" xr:uid="{00000000-0002-0000-0000-000001000000}">
      <formula1>$A$349914:$A$349916</formula1>
    </dataValidation>
    <dataValidation type="whole" operator="greaterThanOrEqual" allowBlank="1" showInputMessage="1" showErrorMessage="1" sqref="R10:R77 AC32 AC24 AC113:AC125 AC59:AC60 AC9:AC15 AC70:AC72 AC65:AC67 AC95:AC97 AC109:AC111 AC50:AC51 AC84:AC86 AC74 AC42 AC35:AC36 AC78:AC79 AC107 AC27 AC127 AC91:AC93" xr:uid="{00000000-0002-0000-0000-000000000000}">
      <formula1>1</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27" xr:uid="{00000000-0002-0000-0000-00000C000000}">
      <formula1>-9223372036854770000</formula1>
      <formula2>9223372036854770000</formula2>
    </dataValidation>
    <dataValidation type="list" allowBlank="1" showInputMessage="1" showErrorMessage="1" sqref="AQ9:AR127" xr:uid="{00000000-0002-0000-0000-00000F000000}">
      <formula1>"1,3,5"</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U9:U127" xr:uid="{C9326352-A42F-40C2-898B-460B5912C50E}">
      <formula1>-9223372036854770000</formula1>
      <formula2>9223372036854770000</formula2>
    </dataValidation>
    <dataValidation type="list" allowBlank="1" showInputMessage="1" showErrorMessage="1" promptTitle="Estado y evaluación entidad" prompt="Solamente ingrese_x000a_En ejecución_x000a_Cumplida_x000a_Incumplida_x000a_En revisión por la OCI" sqref="AO9:AO127" xr:uid="{95E181E2-1D8D-4231-9337-22DC687D2ACF}">
      <formula1>$AT$2:$AT$6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P9:AP127" xr:uid="{DE1309FE-65EA-4292-8A57-C4A91F83E9C7}"/>
  </dataValidations>
  <pageMargins left="0.70866141732283472" right="0.70866141732283472" top="0.74803149606299213" bottom="0.74803149606299213" header="0.31496062992125984" footer="0.31496062992125984"/>
  <pageSetup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72" operator="containsText" id="{300AB990-62C6-4822-96AB-DCBB3C0F218D}">
            <xm:f>NOT(ISERROR(SEARCH($AT$5,AO9)))</xm:f>
            <xm:f>$AT$5</xm:f>
            <x14:dxf>
              <font>
                <b/>
                <i val="0"/>
              </font>
              <fill>
                <patternFill>
                  <bgColor rgb="FFFF0000"/>
                </patternFill>
              </fill>
            </x14:dxf>
          </x14:cfRule>
          <xm:sqref>AO9 AO71:AO82 AO106:AO127 AO84:AO101</xm:sqref>
        </x14:conditionalFormatting>
        <x14:conditionalFormatting xmlns:xm="http://schemas.microsoft.com/office/excel/2006/main">
          <x14:cfRule type="containsText" priority="68" operator="containsText" id="{2521C652-BDED-4058-86CC-094AD35F60C5}">
            <xm:f>NOT(ISERROR(SEARCH($AT$5,AO10)))</xm:f>
            <xm:f>$AT$5</xm:f>
            <x14:dxf>
              <font>
                <b/>
                <i val="0"/>
              </font>
              <fill>
                <patternFill>
                  <bgColor rgb="FFFF0000"/>
                </patternFill>
              </fill>
            </x14:dxf>
          </x14:cfRule>
          <xm:sqref>AO10:AO16</xm:sqref>
        </x14:conditionalFormatting>
        <x14:conditionalFormatting xmlns:xm="http://schemas.microsoft.com/office/excel/2006/main">
          <x14:cfRule type="containsText" priority="64" operator="containsText" id="{500DF614-8050-4235-A96D-DC0DA6948F13}">
            <xm:f>NOT(ISERROR(SEARCH($AT$5,AO17)))</xm:f>
            <xm:f>$AT$5</xm:f>
            <x14:dxf>
              <font>
                <b/>
                <i val="0"/>
              </font>
              <fill>
                <patternFill>
                  <bgColor rgb="FFFF0000"/>
                </patternFill>
              </fill>
            </x14:dxf>
          </x14:cfRule>
          <xm:sqref>AO17:AO32</xm:sqref>
        </x14:conditionalFormatting>
        <x14:conditionalFormatting xmlns:xm="http://schemas.microsoft.com/office/excel/2006/main">
          <x14:cfRule type="containsText" priority="60" operator="containsText" id="{9628EECB-E51F-4F35-8709-9CC1B9C464A9}">
            <xm:f>NOT(ISERROR(SEARCH($AT$5,AO33)))</xm:f>
            <xm:f>$AT$5</xm:f>
            <x14:dxf>
              <font>
                <b/>
                <i val="0"/>
              </font>
              <fill>
                <patternFill>
                  <bgColor rgb="FFFF0000"/>
                </patternFill>
              </fill>
            </x14:dxf>
          </x14:cfRule>
          <xm:sqref>AO33:AO70</xm:sqref>
        </x14:conditionalFormatting>
        <x14:conditionalFormatting xmlns:xm="http://schemas.microsoft.com/office/excel/2006/main">
          <x14:cfRule type="containsText" priority="41" operator="containsText" id="{18FA027E-CBB0-43CF-87E1-20EA04E1DA81}">
            <xm:f>NOT(ISERROR(SEARCH($AT$5,Y102)))</xm:f>
            <xm:f>$AT$5</xm:f>
            <x14:dxf>
              <font>
                <b/>
                <i val="0"/>
              </font>
              <fill>
                <patternFill>
                  <bgColor rgb="FFFF0000"/>
                </patternFill>
              </fill>
            </x14:dxf>
          </x14:cfRule>
          <xm:sqref>Y102</xm:sqref>
        </x14:conditionalFormatting>
        <x14:conditionalFormatting xmlns:xm="http://schemas.microsoft.com/office/excel/2006/main">
          <x14:cfRule type="containsText" priority="33" operator="containsText" id="{6771CCBE-589C-419B-86FE-9F641689F2C5}">
            <xm:f>NOT(ISERROR(SEARCH($AT$5,AO102)))</xm:f>
            <xm:f>$AT$5</xm:f>
            <x14:dxf>
              <font>
                <b/>
                <i val="0"/>
              </font>
              <fill>
                <patternFill>
                  <bgColor rgb="FFFF0000"/>
                </patternFill>
              </fill>
            </x14:dxf>
          </x14:cfRule>
          <xm:sqref>AO102</xm:sqref>
        </x14:conditionalFormatting>
        <x14:conditionalFormatting xmlns:xm="http://schemas.microsoft.com/office/excel/2006/main">
          <x14:cfRule type="containsText" priority="25" operator="containsText" id="{C6AF375C-F498-4E1A-998C-657E3B519F25}">
            <xm:f>NOT(ISERROR(SEARCH($AT$5,AO103)))</xm:f>
            <xm:f>$AT$5</xm:f>
            <x14:dxf>
              <font>
                <b/>
                <i val="0"/>
              </font>
              <fill>
                <patternFill>
                  <bgColor rgb="FFFF0000"/>
                </patternFill>
              </fill>
            </x14:dxf>
          </x14:cfRule>
          <xm:sqref>AO103</xm:sqref>
        </x14:conditionalFormatting>
        <x14:conditionalFormatting xmlns:xm="http://schemas.microsoft.com/office/excel/2006/main">
          <x14:cfRule type="containsText" priority="17" operator="containsText" id="{FCF1157C-7FCE-485D-9141-5715C084FD0F}">
            <xm:f>NOT(ISERROR(SEARCH($AT$5,AO104)))</xm:f>
            <xm:f>$AT$5</xm:f>
            <x14:dxf>
              <font>
                <b/>
                <i val="0"/>
              </font>
              <fill>
                <patternFill>
                  <bgColor rgb="FFFF0000"/>
                </patternFill>
              </fill>
            </x14:dxf>
          </x14:cfRule>
          <xm:sqref>AO104</xm:sqref>
        </x14:conditionalFormatting>
        <x14:conditionalFormatting xmlns:xm="http://schemas.microsoft.com/office/excel/2006/main">
          <x14:cfRule type="containsText" priority="9" operator="containsText" id="{6C430AFE-1180-4A63-B4F4-780448AFF175}">
            <xm:f>NOT(ISERROR(SEARCH($AT$5,AO105)))</xm:f>
            <xm:f>$AT$5</xm:f>
            <x14:dxf>
              <font>
                <b/>
                <i val="0"/>
              </font>
              <fill>
                <patternFill>
                  <bgColor rgb="FFFF0000"/>
                </patternFill>
              </fill>
            </x14:dxf>
          </x14:cfRule>
          <xm:sqref>AO105</xm:sqref>
        </x14:conditionalFormatting>
        <x14:conditionalFormatting xmlns:xm="http://schemas.microsoft.com/office/excel/2006/main">
          <x14:cfRule type="containsText" priority="1" operator="containsText" id="{A5E95A14-8C1A-42BD-A398-0780DBF269C3}">
            <xm:f>NOT(ISERROR(SEARCH($AT$5,Y83)))</xm:f>
            <xm:f>$AT$5</xm:f>
            <x14:dxf>
              <font>
                <b/>
                <i val="0"/>
              </font>
              <fill>
                <patternFill>
                  <bgColor rgb="FFFF0000"/>
                </patternFill>
              </fill>
            </x14:dxf>
          </x14:cfRule>
          <xm:sqref>Y83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8EDA0-B4FD-4C2E-A365-662B8E718CE4}">
  <dimension ref="A1:G78"/>
  <sheetViews>
    <sheetView topLeftCell="A64" workbookViewId="0">
      <selection activeCell="C67" sqref="C67"/>
    </sheetView>
  </sheetViews>
  <sheetFormatPr baseColWidth="10" defaultRowHeight="15"/>
  <cols>
    <col min="1" max="1" width="36.42578125" customWidth="1"/>
    <col min="2" max="2" width="20.42578125" bestFit="1" customWidth="1"/>
    <col min="5" max="5" width="19.85546875" bestFit="1" customWidth="1"/>
  </cols>
  <sheetData>
    <row r="1" spans="1:7">
      <c r="A1" s="69" t="s">
        <v>133</v>
      </c>
      <c r="B1" s="68" t="s">
        <v>822</v>
      </c>
    </row>
    <row r="3" spans="1:7">
      <c r="A3" s="69" t="s">
        <v>103</v>
      </c>
      <c r="B3" t="s">
        <v>551</v>
      </c>
      <c r="E3" s="106" t="s">
        <v>823</v>
      </c>
      <c r="F3" s="106" t="s">
        <v>824</v>
      </c>
      <c r="G3" s="106" t="s">
        <v>552</v>
      </c>
    </row>
    <row r="4" spans="1:7">
      <c r="A4" s="49" t="s">
        <v>185</v>
      </c>
      <c r="B4" s="5">
        <v>11</v>
      </c>
      <c r="C4">
        <f>+GETPIVOTDATA("COD_FILA",$A$3,"(76) ESTADO Y EVALUACIÓN ENTIDAD","Cumplida")/119</f>
        <v>9.2436974789915971E-2</v>
      </c>
      <c r="E4" s="105" t="str">
        <f>+A4</f>
        <v>Cumplida</v>
      </c>
      <c r="F4" s="105">
        <v>11</v>
      </c>
      <c r="G4" s="107">
        <f>+F4/$F$8</f>
        <v>9.2436974789915971E-2</v>
      </c>
    </row>
    <row r="5" spans="1:7">
      <c r="A5" s="49" t="s">
        <v>159</v>
      </c>
      <c r="B5" s="5">
        <v>77</v>
      </c>
      <c r="C5">
        <f>+GETPIVOTDATA("COD_FILA",$A$3,"(76) ESTADO Y EVALUACIÓN ENTIDAD","En ejecución")/119</f>
        <v>0.6470588235294118</v>
      </c>
      <c r="E5" s="105" t="str">
        <f t="shared" ref="E5:E7" si="0">+A5</f>
        <v>En ejecución</v>
      </c>
      <c r="F5" s="105">
        <v>77</v>
      </c>
      <c r="G5" s="107">
        <f t="shared" ref="G5:G7" si="1">+F5/$F$8</f>
        <v>0.6470588235294118</v>
      </c>
    </row>
    <row r="6" spans="1:7">
      <c r="A6" s="49" t="s">
        <v>800</v>
      </c>
      <c r="B6" s="5">
        <v>14</v>
      </c>
      <c r="C6">
        <f>+GETPIVOTDATA("COD_FILA",$A$3,"(76) ESTADO Y EVALUACIÓN ENTIDAD","En revisión por la OCI")/119</f>
        <v>0.11764705882352941</v>
      </c>
      <c r="E6" s="105" t="str">
        <f t="shared" si="0"/>
        <v>En revisión por la OCI</v>
      </c>
      <c r="F6" s="105">
        <v>14</v>
      </c>
      <c r="G6" s="107">
        <f t="shared" si="1"/>
        <v>0.11764705882352941</v>
      </c>
    </row>
    <row r="7" spans="1:7">
      <c r="A7" s="49" t="s">
        <v>149</v>
      </c>
      <c r="B7" s="5">
        <v>17</v>
      </c>
      <c r="C7">
        <f>+GETPIVOTDATA("COD_FILA",$A$3,"(76) ESTADO Y EVALUACIÓN ENTIDAD","Incumplida")/119</f>
        <v>0.14285714285714285</v>
      </c>
      <c r="E7" s="105" t="str">
        <f t="shared" si="0"/>
        <v>Incumplida</v>
      </c>
      <c r="F7" s="105">
        <v>17</v>
      </c>
      <c r="G7" s="107">
        <f t="shared" si="1"/>
        <v>0.14285714285714285</v>
      </c>
    </row>
    <row r="8" spans="1:7">
      <c r="A8" s="49" t="s">
        <v>104</v>
      </c>
      <c r="B8" s="5">
        <v>119</v>
      </c>
      <c r="E8" s="105" t="s">
        <v>805</v>
      </c>
      <c r="F8" s="105">
        <f>SUM(F4:F7)</f>
        <v>119</v>
      </c>
      <c r="G8" s="108">
        <f>SUM(G4:G7)</f>
        <v>1</v>
      </c>
    </row>
    <row r="13" spans="1:7">
      <c r="A13" t="s">
        <v>826</v>
      </c>
    </row>
    <row r="14" spans="1:7">
      <c r="A14" s="69" t="s">
        <v>133</v>
      </c>
      <c r="B14" s="68" t="s">
        <v>825</v>
      </c>
      <c r="C14" s="68"/>
    </row>
    <row r="15" spans="1:7">
      <c r="A15" s="68"/>
      <c r="B15" s="68"/>
      <c r="C15" s="68"/>
    </row>
    <row r="16" spans="1:7">
      <c r="A16" s="69" t="s">
        <v>103</v>
      </c>
      <c r="B16" t="s">
        <v>551</v>
      </c>
      <c r="C16" s="69"/>
      <c r="D16" s="69"/>
      <c r="E16" s="69"/>
      <c r="F16" s="69"/>
      <c r="G16" s="69"/>
    </row>
    <row r="17" spans="1:3">
      <c r="A17" s="49" t="s">
        <v>159</v>
      </c>
      <c r="B17" s="5">
        <v>28</v>
      </c>
      <c r="C17" s="68"/>
    </row>
    <row r="18" spans="1:3">
      <c r="A18" s="50" t="s">
        <v>763</v>
      </c>
      <c r="B18" s="5">
        <v>2</v>
      </c>
      <c r="C18" s="68"/>
    </row>
    <row r="19" spans="1:3">
      <c r="A19" s="50" t="s">
        <v>278</v>
      </c>
      <c r="B19" s="5">
        <v>2</v>
      </c>
      <c r="C19" s="68"/>
    </row>
    <row r="20" spans="1:3">
      <c r="A20" s="50" t="s">
        <v>249</v>
      </c>
      <c r="B20" s="5">
        <v>4</v>
      </c>
      <c r="C20" s="68"/>
    </row>
    <row r="21" spans="1:3">
      <c r="A21" s="50" t="s">
        <v>371</v>
      </c>
      <c r="B21" s="5">
        <v>1</v>
      </c>
      <c r="C21" s="68"/>
    </row>
    <row r="22" spans="1:3">
      <c r="A22" s="50" t="s">
        <v>764</v>
      </c>
      <c r="B22" s="5">
        <v>6</v>
      </c>
      <c r="C22" s="68"/>
    </row>
    <row r="23" spans="1:3">
      <c r="A23" s="50" t="s">
        <v>752</v>
      </c>
      <c r="B23" s="5">
        <v>9</v>
      </c>
    </row>
    <row r="24" spans="1:3">
      <c r="A24" s="50" t="s">
        <v>757</v>
      </c>
      <c r="B24" s="5">
        <v>1</v>
      </c>
    </row>
    <row r="25" spans="1:3">
      <c r="A25" s="50" t="s">
        <v>760</v>
      </c>
      <c r="B25" s="5">
        <v>3</v>
      </c>
    </row>
    <row r="26" spans="1:3">
      <c r="A26" s="49" t="s">
        <v>104</v>
      </c>
      <c r="B26" s="5">
        <v>28</v>
      </c>
    </row>
    <row r="28" spans="1:3">
      <c r="A28" s="68" t="s">
        <v>827</v>
      </c>
      <c r="B28" s="68"/>
    </row>
    <row r="29" spans="1:3">
      <c r="A29" s="69" t="s">
        <v>133</v>
      </c>
      <c r="B29" s="68" t="s">
        <v>825</v>
      </c>
    </row>
    <row r="30" spans="1:3">
      <c r="A30" s="68"/>
      <c r="B30" s="68"/>
    </row>
    <row r="31" spans="1:3">
      <c r="A31" s="69" t="s">
        <v>103</v>
      </c>
      <c r="B31" t="s">
        <v>551</v>
      </c>
      <c r="C31" s="69"/>
    </row>
    <row r="32" spans="1:3">
      <c r="A32" s="49" t="s">
        <v>185</v>
      </c>
      <c r="B32" s="5">
        <v>11</v>
      </c>
    </row>
    <row r="33" spans="1:2">
      <c r="A33" s="50" t="s">
        <v>753</v>
      </c>
      <c r="B33" s="5">
        <v>2</v>
      </c>
    </row>
    <row r="34" spans="1:2">
      <c r="A34" s="50" t="s">
        <v>755</v>
      </c>
      <c r="B34" s="5">
        <v>9</v>
      </c>
    </row>
    <row r="35" spans="1:2">
      <c r="A35" s="49" t="s">
        <v>800</v>
      </c>
      <c r="B35" s="5">
        <v>14</v>
      </c>
    </row>
    <row r="36" spans="1:2">
      <c r="A36" s="50" t="s">
        <v>350</v>
      </c>
      <c r="B36" s="5">
        <v>1</v>
      </c>
    </row>
    <row r="37" spans="1:2">
      <c r="A37" s="50" t="s">
        <v>764</v>
      </c>
      <c r="B37" s="5">
        <v>11</v>
      </c>
    </row>
    <row r="38" spans="1:2">
      <c r="A38" s="50" t="s">
        <v>473</v>
      </c>
      <c r="B38" s="5">
        <v>1</v>
      </c>
    </row>
    <row r="39" spans="1:2">
      <c r="A39" s="50" t="s">
        <v>758</v>
      </c>
      <c r="B39" s="5">
        <v>1</v>
      </c>
    </row>
    <row r="40" spans="1:2">
      <c r="A40" s="49" t="s">
        <v>149</v>
      </c>
      <c r="B40" s="5">
        <v>3</v>
      </c>
    </row>
    <row r="41" spans="1:2">
      <c r="A41" s="50" t="s">
        <v>753</v>
      </c>
      <c r="B41" s="5">
        <v>1</v>
      </c>
    </row>
    <row r="42" spans="1:2">
      <c r="A42" s="50" t="s">
        <v>758</v>
      </c>
      <c r="B42" s="5">
        <v>2</v>
      </c>
    </row>
    <row r="43" spans="1:2">
      <c r="A43" s="49" t="s">
        <v>104</v>
      </c>
      <c r="B43" s="5">
        <v>28</v>
      </c>
    </row>
    <row r="45" spans="1:2">
      <c r="A45" s="68" t="s">
        <v>827</v>
      </c>
      <c r="B45" s="68"/>
    </row>
    <row r="46" spans="1:2">
      <c r="A46" s="69" t="s">
        <v>133</v>
      </c>
      <c r="B46" s="68" t="s">
        <v>825</v>
      </c>
    </row>
    <row r="47" spans="1:2">
      <c r="A47" s="68"/>
      <c r="B47" s="68"/>
    </row>
    <row r="48" spans="1:2">
      <c r="A48" s="69" t="s">
        <v>103</v>
      </c>
      <c r="B48" t="s">
        <v>551</v>
      </c>
    </row>
    <row r="49" spans="1:2">
      <c r="A49" s="49" t="s">
        <v>159</v>
      </c>
      <c r="B49" s="5">
        <v>45</v>
      </c>
    </row>
    <row r="50" spans="1:2">
      <c r="A50" s="50" t="s">
        <v>754</v>
      </c>
      <c r="B50" s="5">
        <v>1</v>
      </c>
    </row>
    <row r="51" spans="1:2">
      <c r="A51" s="50" t="s">
        <v>761</v>
      </c>
      <c r="B51" s="5">
        <v>5</v>
      </c>
    </row>
    <row r="52" spans="1:2">
      <c r="A52" s="50" t="s">
        <v>763</v>
      </c>
      <c r="B52" s="5">
        <v>3</v>
      </c>
    </row>
    <row r="53" spans="1:2">
      <c r="A53" s="50" t="s">
        <v>753</v>
      </c>
      <c r="B53" s="5">
        <v>7</v>
      </c>
    </row>
    <row r="54" spans="1:2">
      <c r="A54" s="50" t="s">
        <v>756</v>
      </c>
      <c r="B54" s="5">
        <v>3</v>
      </c>
    </row>
    <row r="55" spans="1:2">
      <c r="A55" s="50" t="s">
        <v>762</v>
      </c>
      <c r="B55" s="5">
        <v>1</v>
      </c>
    </row>
    <row r="56" spans="1:2">
      <c r="A56" s="50" t="s">
        <v>755</v>
      </c>
      <c r="B56" s="5">
        <v>2</v>
      </c>
    </row>
    <row r="57" spans="1:2">
      <c r="A57" s="50" t="s">
        <v>752</v>
      </c>
      <c r="B57" s="5">
        <v>1</v>
      </c>
    </row>
    <row r="58" spans="1:2">
      <c r="A58" s="50" t="s">
        <v>759</v>
      </c>
      <c r="B58" s="5">
        <v>2</v>
      </c>
    </row>
    <row r="59" spans="1:2">
      <c r="A59" s="50" t="s">
        <v>757</v>
      </c>
      <c r="B59" s="5">
        <v>3</v>
      </c>
    </row>
    <row r="60" spans="1:2">
      <c r="A60" s="50" t="s">
        <v>760</v>
      </c>
      <c r="B60" s="5">
        <v>2</v>
      </c>
    </row>
    <row r="61" spans="1:2">
      <c r="A61" s="50" t="s">
        <v>758</v>
      </c>
      <c r="B61" s="5">
        <v>5</v>
      </c>
    </row>
    <row r="62" spans="1:2">
      <c r="A62" s="50" t="s">
        <v>592</v>
      </c>
      <c r="B62" s="5">
        <v>3</v>
      </c>
    </row>
    <row r="63" spans="1:2">
      <c r="A63" s="50" t="s">
        <v>633</v>
      </c>
      <c r="B63" s="5">
        <v>2</v>
      </c>
    </row>
    <row r="64" spans="1:2">
      <c r="A64" s="50" t="s">
        <v>681</v>
      </c>
      <c r="B64" s="5">
        <v>5</v>
      </c>
    </row>
    <row r="65" spans="1:3">
      <c r="A65" s="49" t="s">
        <v>104</v>
      </c>
      <c r="B65" s="5">
        <v>45</v>
      </c>
    </row>
    <row r="68" spans="1:3" ht="18.75">
      <c r="A68" s="109" t="s">
        <v>832</v>
      </c>
      <c r="B68" s="68"/>
    </row>
    <row r="69" spans="1:3">
      <c r="A69" s="69" t="s">
        <v>133</v>
      </c>
      <c r="B69" s="68" t="s">
        <v>822</v>
      </c>
    </row>
    <row r="70" spans="1:3">
      <c r="A70" s="68"/>
      <c r="B70" s="68"/>
    </row>
    <row r="71" spans="1:3">
      <c r="A71" s="69" t="s">
        <v>103</v>
      </c>
      <c r="B71" t="s">
        <v>551</v>
      </c>
    </row>
    <row r="72" spans="1:3">
      <c r="A72" s="49" t="s">
        <v>797</v>
      </c>
      <c r="B72" s="5">
        <v>1</v>
      </c>
      <c r="C72" s="115">
        <f>+GETPIVOTDATA("COD_FILA",$A$71,"PROCESO ","Control y Mejora")/GETPIVOTDATA("COD_FILA",$A$71)</f>
        <v>8.4033613445378148E-3</v>
      </c>
    </row>
    <row r="73" spans="1:3">
      <c r="A73" s="49" t="s">
        <v>795</v>
      </c>
      <c r="B73" s="5">
        <v>14</v>
      </c>
      <c r="C73" s="115">
        <f>+GETPIVOTDATA("COD_FILA",$A$71,"PROCESO ","Direccionamiento Estratégico")/GETPIVOTDATA("COD_FILA",$A$71)</f>
        <v>0.11764705882352941</v>
      </c>
    </row>
    <row r="74" spans="1:3">
      <c r="A74" s="49" t="s">
        <v>792</v>
      </c>
      <c r="B74" s="5">
        <v>46</v>
      </c>
      <c r="C74" s="115">
        <f>+GETPIVOTDATA("COD_FILA",$A$71,"PROCESO ","Evaluación, Control y Seguimiento")/GETPIVOTDATA("COD_FILA",$A$71)</f>
        <v>0.38655462184873951</v>
      </c>
    </row>
    <row r="75" spans="1:3">
      <c r="A75" s="49" t="s">
        <v>796</v>
      </c>
      <c r="B75" s="5">
        <v>15</v>
      </c>
      <c r="C75" s="115">
        <f>+GETPIVOTDATA("COD_FILA",$A$71,"PROCESO ","Gestión Ambiental y Rural")/GETPIVOTDATA("COD_FILA",$A$71)</f>
        <v>0.12605042016806722</v>
      </c>
    </row>
    <row r="76" spans="1:3">
      <c r="A76" s="49" t="s">
        <v>793</v>
      </c>
      <c r="B76" s="5">
        <v>34</v>
      </c>
      <c r="C76" s="115">
        <f>+GETPIVOTDATA("COD_FILA",$A$71,"PROCESO ","Gestión de los Rescuros Físicos")/GETPIVOTDATA("COD_FILA",$A$71)</f>
        <v>0.2857142857142857</v>
      </c>
    </row>
    <row r="77" spans="1:3">
      <c r="A77" s="49" t="s">
        <v>114</v>
      </c>
      <c r="B77" s="5">
        <v>9</v>
      </c>
      <c r="C77" s="115">
        <f>+GETPIVOTDATA("COD_FILA",$A$71,"PROCESO ","Planeación Ambiental")/GETPIVOTDATA("COD_FILA",$A$71)</f>
        <v>7.5630252100840331E-2</v>
      </c>
    </row>
    <row r="78" spans="1:3">
      <c r="A78" s="49" t="s">
        <v>104</v>
      </c>
      <c r="B78" s="5">
        <v>119</v>
      </c>
      <c r="C78">
        <f>SUM(C72:C77)</f>
        <v>0.99999999999999989</v>
      </c>
    </row>
  </sheetData>
  <pageMargins left="0.7" right="0.7" top="0.75" bottom="0.75" header="0.3" footer="0.3"/>
  <pageSetup orientation="portrait" verticalDpi="0" r:id="rId6"/>
  <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6" workbookViewId="0">
      <selection activeCell="G26" sqref="G26"/>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165" t="s">
        <v>12</v>
      </c>
      <c r="B1" s="165"/>
      <c r="C1" s="165"/>
      <c r="D1" s="165"/>
      <c r="E1" s="165"/>
      <c r="F1" s="165"/>
      <c r="G1" s="165"/>
      <c r="H1" s="165"/>
      <c r="I1" s="165"/>
      <c r="J1" s="165"/>
      <c r="K1" s="165"/>
      <c r="L1" s="165"/>
      <c r="M1" s="165"/>
      <c r="N1" s="165"/>
    </row>
    <row r="2" spans="1:17" ht="15.75">
      <c r="A2" s="165" t="s">
        <v>13</v>
      </c>
      <c r="B2" s="165"/>
      <c r="C2" s="165"/>
      <c r="D2" s="165"/>
      <c r="E2" s="165"/>
      <c r="F2" s="165"/>
      <c r="G2" s="165"/>
      <c r="H2" s="165"/>
      <c r="I2" s="165"/>
      <c r="J2" s="165"/>
      <c r="K2" s="165"/>
      <c r="L2" s="165"/>
      <c r="M2" s="165"/>
      <c r="N2" s="165"/>
    </row>
    <row r="3" spans="1:17" ht="15.75">
      <c r="A3" s="166" t="s">
        <v>14</v>
      </c>
      <c r="B3" s="166"/>
      <c r="C3" s="166"/>
      <c r="D3" s="166"/>
      <c r="E3" s="166"/>
      <c r="F3" s="166"/>
      <c r="G3" s="166"/>
      <c r="H3" s="166"/>
      <c r="I3" s="166"/>
      <c r="J3" s="166"/>
      <c r="K3" s="166"/>
      <c r="L3" s="166"/>
      <c r="M3" s="166"/>
      <c r="N3" s="166"/>
    </row>
    <row r="4" spans="1:17">
      <c r="A4" s="7"/>
      <c r="B4" s="7"/>
      <c r="C4" s="7"/>
      <c r="D4" s="7"/>
      <c r="E4" s="7"/>
      <c r="F4" s="7"/>
      <c r="G4" s="7"/>
      <c r="H4" s="7"/>
      <c r="I4" s="8"/>
      <c r="J4" s="8"/>
      <c r="K4" s="8"/>
      <c r="L4" s="8"/>
      <c r="M4" s="7"/>
      <c r="N4" s="7"/>
    </row>
    <row r="5" spans="1:17" ht="15.75">
      <c r="A5" s="9" t="s">
        <v>15</v>
      </c>
      <c r="B5" s="9"/>
      <c r="C5" s="10"/>
      <c r="D5" s="167" t="s">
        <v>147</v>
      </c>
      <c r="E5" s="167"/>
      <c r="F5" s="167"/>
      <c r="G5" s="167"/>
      <c r="H5" s="167"/>
      <c r="I5" s="167"/>
      <c r="J5" s="11"/>
      <c r="K5" s="11"/>
      <c r="L5" s="11"/>
      <c r="M5" s="12"/>
    </row>
    <row r="6" spans="1:17" ht="15.75">
      <c r="A6" s="9"/>
      <c r="B6" s="9"/>
      <c r="C6" s="10"/>
      <c r="D6" s="164"/>
      <c r="E6" s="164"/>
      <c r="F6" s="164"/>
      <c r="G6" s="164"/>
      <c r="H6" s="164"/>
      <c r="I6" s="164"/>
      <c r="J6" s="13"/>
      <c r="K6" s="13"/>
      <c r="L6" s="13"/>
      <c r="M6" s="14"/>
    </row>
    <row r="7" spans="1:17" ht="15.75">
      <c r="A7" s="9" t="s">
        <v>16</v>
      </c>
      <c r="B7" s="9"/>
      <c r="C7" s="10"/>
      <c r="D7" s="167" t="s">
        <v>549</v>
      </c>
      <c r="E7" s="167"/>
      <c r="F7" s="167"/>
      <c r="G7" s="167"/>
      <c r="H7" s="164"/>
      <c r="I7" s="164"/>
      <c r="J7" s="13"/>
      <c r="K7" s="13"/>
      <c r="L7" s="13"/>
      <c r="M7" s="14"/>
    </row>
    <row r="8" spans="1:17" ht="15.75">
      <c r="A8" s="9"/>
      <c r="B8" s="9"/>
      <c r="C8" s="10"/>
      <c r="D8" s="15"/>
      <c r="E8" s="16"/>
      <c r="F8" s="17"/>
      <c r="G8" s="18"/>
      <c r="H8" s="18"/>
      <c r="I8" s="19"/>
      <c r="J8" s="19"/>
      <c r="K8" s="19"/>
      <c r="L8" s="19"/>
      <c r="M8" s="14"/>
    </row>
    <row r="9" spans="1:17" ht="15.75">
      <c r="A9" s="9" t="s">
        <v>17</v>
      </c>
      <c r="B9" s="9"/>
      <c r="C9" s="10"/>
      <c r="D9" s="163">
        <v>899999062</v>
      </c>
      <c r="E9" s="163"/>
      <c r="F9" s="164"/>
      <c r="G9" s="164"/>
      <c r="H9" s="164"/>
      <c r="I9" s="164"/>
      <c r="J9" s="13"/>
      <c r="K9" s="13"/>
      <c r="L9" s="13"/>
      <c r="M9" s="14"/>
    </row>
    <row r="10" spans="1:17" ht="15.75">
      <c r="A10" s="9"/>
      <c r="B10" s="9"/>
      <c r="C10" s="10"/>
      <c r="D10" s="20"/>
      <c r="E10" s="21"/>
      <c r="F10" s="17"/>
      <c r="G10" s="18"/>
      <c r="H10" s="18"/>
      <c r="I10" s="19"/>
      <c r="J10" s="19"/>
      <c r="K10" s="19"/>
      <c r="L10" s="19"/>
      <c r="M10" s="14"/>
    </row>
    <row r="11" spans="1:17" ht="15.75">
      <c r="A11" s="175" t="s">
        <v>18</v>
      </c>
      <c r="B11" s="175"/>
      <c r="C11" s="175"/>
      <c r="D11" s="167">
        <v>2018</v>
      </c>
      <c r="E11" s="167"/>
      <c r="F11" s="167"/>
      <c r="G11" s="164"/>
      <c r="H11" s="164"/>
      <c r="I11" s="164"/>
      <c r="J11" s="13"/>
      <c r="K11" s="13"/>
      <c r="L11" s="13"/>
      <c r="M11" s="22"/>
    </row>
    <row r="12" spans="1:17" ht="15.75">
      <c r="A12" s="23"/>
      <c r="B12" s="23"/>
      <c r="C12" s="23"/>
      <c r="D12" s="176"/>
      <c r="E12" s="164"/>
      <c r="F12" s="164"/>
      <c r="G12" s="164"/>
      <c r="H12" s="164"/>
      <c r="I12" s="164"/>
      <c r="J12" s="13"/>
      <c r="K12" s="13"/>
      <c r="L12" s="13"/>
      <c r="M12" s="22"/>
    </row>
    <row r="13" spans="1:17" ht="15.75">
      <c r="A13" s="175" t="s">
        <v>19</v>
      </c>
      <c r="B13" s="175"/>
      <c r="C13" s="175"/>
      <c r="D13" s="167" t="s">
        <v>550</v>
      </c>
      <c r="E13" s="167"/>
      <c r="F13" s="167"/>
      <c r="G13" s="167"/>
      <c r="H13" s="167"/>
      <c r="I13" s="167"/>
      <c r="J13" s="11"/>
      <c r="K13" s="11"/>
      <c r="L13" s="11"/>
      <c r="M13" s="7"/>
    </row>
    <row r="14" spans="1:17" ht="15.75">
      <c r="A14" s="23"/>
      <c r="B14" s="23"/>
      <c r="C14" s="23"/>
      <c r="D14" s="11"/>
      <c r="E14" s="11"/>
      <c r="F14" s="17"/>
      <c r="G14" s="24"/>
      <c r="H14" s="24"/>
      <c r="I14" s="25"/>
      <c r="J14" s="25"/>
      <c r="K14" s="25"/>
      <c r="L14" s="25"/>
      <c r="M14" s="7"/>
      <c r="Q14" s="62"/>
    </row>
    <row r="15" spans="1:17" ht="15.75">
      <c r="A15" s="175" t="s">
        <v>20</v>
      </c>
      <c r="B15" s="175"/>
      <c r="C15" s="175"/>
      <c r="D15" s="177">
        <f>'126PE01-PR08-F2'!Y4</f>
        <v>43373</v>
      </c>
      <c r="E15" s="177"/>
      <c r="F15" s="178"/>
      <c r="G15" s="178"/>
      <c r="H15" s="178"/>
      <c r="I15" s="178"/>
      <c r="J15" s="26"/>
      <c r="K15" s="26"/>
      <c r="L15" s="26"/>
      <c r="M15" s="7"/>
      <c r="Q15" s="62"/>
    </row>
    <row r="16" spans="1:17">
      <c r="Q16" s="62"/>
    </row>
    <row r="17" spans="1:17" ht="20.25">
      <c r="A17" s="168"/>
      <c r="B17" s="168"/>
      <c r="C17" s="168"/>
      <c r="D17" s="168"/>
      <c r="E17" s="168"/>
      <c r="F17" s="168"/>
      <c r="G17" s="168"/>
      <c r="H17" s="168"/>
      <c r="I17" s="168"/>
      <c r="J17" s="168"/>
      <c r="K17" s="168"/>
      <c r="L17" s="168"/>
      <c r="M17" s="168"/>
      <c r="N17" s="168"/>
      <c r="Q17" s="62"/>
    </row>
    <row r="18" spans="1:17">
      <c r="C18" s="27"/>
      <c r="D18" s="27"/>
      <c r="E18" s="27"/>
      <c r="F18" s="27"/>
      <c r="G18" s="27"/>
      <c r="H18" s="27"/>
      <c r="I18" s="28"/>
      <c r="J18" s="28"/>
      <c r="K18" s="28"/>
      <c r="L18" s="28"/>
      <c r="M18" s="29"/>
      <c r="Q18" s="62"/>
    </row>
    <row r="19" spans="1:17">
      <c r="C19" s="169" t="s">
        <v>542</v>
      </c>
      <c r="D19" s="170"/>
      <c r="E19" s="170"/>
      <c r="F19" s="170"/>
      <c r="G19" s="170"/>
      <c r="H19" s="171"/>
      <c r="I19" s="28"/>
      <c r="J19" s="28"/>
      <c r="K19" s="28"/>
      <c r="L19" s="28"/>
      <c r="Q19" s="62"/>
    </row>
    <row r="20" spans="1:17">
      <c r="C20" s="172"/>
      <c r="D20" s="173"/>
      <c r="E20" s="173"/>
      <c r="F20" s="173"/>
      <c r="G20" s="173"/>
      <c r="H20" s="174"/>
      <c r="I20" s="28"/>
      <c r="J20" s="28"/>
      <c r="K20" s="28"/>
      <c r="L20" s="28"/>
      <c r="Q20" s="62"/>
    </row>
    <row r="21" spans="1:17">
      <c r="C21" s="172"/>
      <c r="D21" s="173"/>
      <c r="E21" s="173"/>
      <c r="F21" s="173"/>
      <c r="G21" s="173"/>
      <c r="H21" s="174"/>
      <c r="I21" s="28"/>
      <c r="J21" s="28"/>
      <c r="K21" s="28"/>
      <c r="L21" s="28"/>
      <c r="N21" s="30"/>
      <c r="Q21" s="62"/>
    </row>
    <row r="22" spans="1:17" ht="15.75">
      <c r="C22" s="31" t="s">
        <v>21</v>
      </c>
      <c r="D22" s="32"/>
      <c r="E22" s="32"/>
      <c r="F22" s="32"/>
      <c r="G22" s="32"/>
      <c r="H22" s="33"/>
      <c r="I22" s="28"/>
      <c r="J22" s="28"/>
      <c r="K22" s="28"/>
      <c r="L22" s="28"/>
      <c r="N22" s="30"/>
      <c r="Q22" s="62"/>
    </row>
    <row r="23" spans="1:17" ht="15.75">
      <c r="C23" s="31"/>
      <c r="D23" s="32"/>
      <c r="E23" s="32"/>
      <c r="F23" s="32"/>
      <c r="G23" s="32"/>
      <c r="H23" s="33"/>
      <c r="I23" s="28"/>
      <c r="J23" s="28"/>
      <c r="K23" s="28"/>
      <c r="L23" s="28"/>
      <c r="N23" s="34"/>
      <c r="Q23" s="62"/>
    </row>
    <row r="24" spans="1:17" ht="15.75">
      <c r="C24" s="31" t="s">
        <v>22</v>
      </c>
      <c r="D24" s="32"/>
      <c r="E24" s="116" t="s">
        <v>23</v>
      </c>
      <c r="F24" s="117"/>
      <c r="G24" s="118">
        <f>'126PE01-PR08-F2'!Z128</f>
        <v>1314.2857142857142</v>
      </c>
      <c r="H24" s="33"/>
      <c r="Q24" s="62"/>
    </row>
    <row r="25" spans="1:17" ht="15.75">
      <c r="C25" s="31" t="s">
        <v>24</v>
      </c>
      <c r="D25" s="32"/>
      <c r="E25" s="119" t="s">
        <v>25</v>
      </c>
      <c r="F25" s="120"/>
      <c r="G25" s="121">
        <f>'126PE01-PR08-F2'!U128</f>
        <v>3993.142857142861</v>
      </c>
      <c r="H25" s="33"/>
      <c r="Q25" s="62"/>
    </row>
    <row r="26" spans="1:17" ht="15.75">
      <c r="C26" s="31" t="s">
        <v>106</v>
      </c>
      <c r="D26" s="32"/>
      <c r="E26" s="35" t="s">
        <v>26</v>
      </c>
      <c r="F26" s="36"/>
      <c r="G26" s="51">
        <f>IF('126PE01-PR08-F2'!Y128=0,0,'126PE01-PR08-F2'!Y128/G24)</f>
        <v>0.66826086956521724</v>
      </c>
      <c r="H26" s="37"/>
      <c r="N26" s="38"/>
      <c r="O26" s="38"/>
      <c r="P26" s="38"/>
      <c r="Q26" s="62"/>
    </row>
    <row r="27" spans="1:17" ht="15.75">
      <c r="C27" s="31" t="s">
        <v>27</v>
      </c>
      <c r="D27" s="32"/>
      <c r="E27" s="35" t="s">
        <v>28</v>
      </c>
      <c r="F27" s="36"/>
      <c r="G27" s="51">
        <f>IF('126PE01-PR08-F2'!X128=0,0,'126PE01-PR08-F2'!X128/G25)</f>
        <v>0.31339439038351435</v>
      </c>
      <c r="H27" s="39"/>
      <c r="M27" s="40"/>
      <c r="N27" s="41"/>
      <c r="Q27" s="62"/>
    </row>
    <row r="28" spans="1:17">
      <c r="C28" s="42"/>
      <c r="D28" s="43"/>
      <c r="E28" s="44"/>
      <c r="F28" s="45"/>
      <c r="G28" s="46"/>
      <c r="H28" s="47"/>
      <c r="M28" s="40"/>
      <c r="N28" s="41"/>
      <c r="Q28" s="62"/>
    </row>
    <row r="29" spans="1:17">
      <c r="M29" s="40"/>
      <c r="Q29" s="62"/>
    </row>
    <row r="30" spans="1:17">
      <c r="Q30" s="62"/>
    </row>
    <row r="31" spans="1:17">
      <c r="Q31" s="62"/>
    </row>
    <row r="32" spans="1:17">
      <c r="C32" s="4"/>
      <c r="D32" s="4"/>
      <c r="Q32" s="62"/>
    </row>
    <row r="33" spans="3:17">
      <c r="C33" s="49"/>
      <c r="D33" s="5"/>
      <c r="Q33" s="62"/>
    </row>
    <row r="34" spans="3:17">
      <c r="C34" s="50"/>
      <c r="D34" s="5"/>
      <c r="Q34" s="62"/>
    </row>
    <row r="35" spans="3:17">
      <c r="C35" s="50"/>
      <c r="D35" s="5"/>
      <c r="Q35" s="62"/>
    </row>
    <row r="36" spans="3:17">
      <c r="C36" s="49"/>
      <c r="D36" s="5"/>
      <c r="Q36" s="62"/>
    </row>
    <row r="37" spans="3:17">
      <c r="C37" s="50"/>
      <c r="D37" s="5"/>
      <c r="Q37" s="62"/>
    </row>
    <row r="38" spans="3:17">
      <c r="C38" s="50"/>
      <c r="D38" s="5"/>
      <c r="Q38" s="62"/>
    </row>
    <row r="39" spans="3:17">
      <c r="C39" s="49"/>
      <c r="D39" s="5"/>
      <c r="Q39" s="62"/>
    </row>
    <row r="40" spans="3:17">
      <c r="C40" s="50"/>
      <c r="D40" s="5"/>
      <c r="Q40" s="62"/>
    </row>
    <row r="41" spans="3:17">
      <c r="C41" s="50"/>
      <c r="D41" s="5"/>
      <c r="Q41" s="62"/>
    </row>
    <row r="42" spans="3:17">
      <c r="C42" s="49"/>
      <c r="D42" s="5"/>
      <c r="Q42" s="62"/>
    </row>
    <row r="43" spans="3:17">
      <c r="C43"/>
      <c r="D43"/>
      <c r="Q43" s="62"/>
    </row>
    <row r="44" spans="3:17">
      <c r="C44"/>
      <c r="D44"/>
      <c r="Q44" s="62"/>
    </row>
    <row r="45" spans="3:17">
      <c r="C45"/>
      <c r="D45"/>
      <c r="Q45" s="62"/>
    </row>
    <row r="46" spans="3:17">
      <c r="C46"/>
      <c r="D46"/>
      <c r="Q46" s="62"/>
    </row>
    <row r="47" spans="3:17">
      <c r="C47"/>
      <c r="D47"/>
      <c r="Q47" s="62"/>
    </row>
    <row r="48" spans="3:17">
      <c r="C48"/>
      <c r="D48"/>
      <c r="Q48" s="62"/>
    </row>
    <row r="49" spans="3:17">
      <c r="C49"/>
      <c r="D49"/>
      <c r="Q49" s="62"/>
    </row>
    <row r="50" spans="3:17">
      <c r="Q50" s="62"/>
    </row>
    <row r="51" spans="3:17">
      <c r="Q51" s="62"/>
    </row>
    <row r="52" spans="3:17">
      <c r="Q52" s="62"/>
    </row>
    <row r="53" spans="3:17">
      <c r="Q53" s="62"/>
    </row>
    <row r="54" spans="3:17">
      <c r="Q54" s="62"/>
    </row>
    <row r="55" spans="3:17">
      <c r="Q55" s="62"/>
    </row>
    <row r="56" spans="3:17">
      <c r="Q56" s="62"/>
    </row>
    <row r="57" spans="3:17">
      <c r="Q57" s="62"/>
    </row>
    <row r="58" spans="3:17">
      <c r="Q58" s="62"/>
    </row>
    <row r="59" spans="3:17">
      <c r="Q59" s="62"/>
    </row>
    <row r="60" spans="3:17">
      <c r="Q60" s="62"/>
    </row>
    <row r="61" spans="3:17">
      <c r="Q61" s="62"/>
    </row>
    <row r="62" spans="3:17">
      <c r="Q62" s="62"/>
    </row>
    <row r="63" spans="3:17">
      <c r="Q63" s="62"/>
    </row>
    <row r="64" spans="3:17">
      <c r="Q64" s="62"/>
    </row>
    <row r="65" spans="17:17">
      <c r="Q65" s="62"/>
    </row>
    <row r="66" spans="17:17">
      <c r="Q66" s="62"/>
    </row>
    <row r="67" spans="17:17">
      <c r="Q67" s="62"/>
    </row>
    <row r="68" spans="17:17">
      <c r="Q68" s="62"/>
    </row>
    <row r="69" spans="17:17">
      <c r="Q69" s="62"/>
    </row>
    <row r="70" spans="17:17">
      <c r="Q70" s="62"/>
    </row>
    <row r="71" spans="17:17">
      <c r="Q71" s="62"/>
    </row>
    <row r="72" spans="17:17">
      <c r="Q72" s="62"/>
    </row>
    <row r="73" spans="17:17">
      <c r="Q73" s="62"/>
    </row>
    <row r="74" spans="17:17">
      <c r="Q74" s="62"/>
    </row>
    <row r="75" spans="17:17">
      <c r="Q75" s="62"/>
    </row>
    <row r="76" spans="17:17">
      <c r="Q76" s="62"/>
    </row>
    <row r="77" spans="17:17">
      <c r="Q77" s="62"/>
    </row>
    <row r="78" spans="17:17">
      <c r="Q78" s="62"/>
    </row>
    <row r="79" spans="17:17">
      <c r="Q79" s="62"/>
    </row>
    <row r="80" spans="17:17">
      <c r="Q80" s="62"/>
    </row>
    <row r="81" spans="17:17">
      <c r="Q81" s="62"/>
    </row>
    <row r="82" spans="17:17">
      <c r="Q82" s="62"/>
    </row>
    <row r="83" spans="17:17">
      <c r="Q83" s="62"/>
    </row>
    <row r="84" spans="17:17">
      <c r="Q84" s="62"/>
    </row>
    <row r="85" spans="17:17">
      <c r="Q85" s="62"/>
    </row>
    <row r="86" spans="17:17">
      <c r="Q86" s="62"/>
    </row>
    <row r="87" spans="17:17">
      <c r="Q87" s="62"/>
    </row>
    <row r="88" spans="17:17">
      <c r="Q88" s="62"/>
    </row>
    <row r="89" spans="17:17">
      <c r="Q89" s="62"/>
    </row>
    <row r="90" spans="17:17">
      <c r="Q90" s="62"/>
    </row>
    <row r="91" spans="17:17">
      <c r="Q91" s="62"/>
    </row>
    <row r="92" spans="17:17">
      <c r="Q92" s="62"/>
    </row>
    <row r="93" spans="17:17">
      <c r="Q93" s="62"/>
    </row>
    <row r="94" spans="17:17">
      <c r="Q94" s="62"/>
    </row>
    <row r="95" spans="17:17">
      <c r="Q95" s="62"/>
    </row>
    <row r="96" spans="17:17">
      <c r="Q96" s="62"/>
    </row>
    <row r="97" spans="17:17">
      <c r="Q97" s="62"/>
    </row>
    <row r="98" spans="17:17">
      <c r="Q98" s="62"/>
    </row>
    <row r="99" spans="17:17">
      <c r="Q99" s="62"/>
    </row>
    <row r="100" spans="17:17">
      <c r="Q100" s="62"/>
    </row>
    <row r="101" spans="17:17">
      <c r="Q101" s="62"/>
    </row>
    <row r="102" spans="17:17">
      <c r="Q102" s="62"/>
    </row>
    <row r="103" spans="17:17">
      <c r="Q103" s="62"/>
    </row>
    <row r="104" spans="17:17">
      <c r="Q104" s="62"/>
    </row>
    <row r="105" spans="17:17">
      <c r="Q105" s="62"/>
    </row>
    <row r="106" spans="17:17">
      <c r="Q106" s="62"/>
    </row>
    <row r="107" spans="17:17">
      <c r="Q107" s="62"/>
    </row>
    <row r="108" spans="17:17">
      <c r="Q108" s="62"/>
    </row>
    <row r="109" spans="17:17">
      <c r="Q109" s="62"/>
    </row>
    <row r="110" spans="17:17">
      <c r="Q110" s="62"/>
    </row>
    <row r="111" spans="17:17">
      <c r="Q111" s="62"/>
    </row>
    <row r="112" spans="17:17">
      <c r="Q112" s="62"/>
    </row>
    <row r="113" spans="17:17">
      <c r="Q113" s="62"/>
    </row>
    <row r="114" spans="17:17">
      <c r="Q114" s="62"/>
    </row>
    <row r="115" spans="17:17">
      <c r="Q115" s="62"/>
    </row>
    <row r="116" spans="17:17">
      <c r="Q116" s="62"/>
    </row>
    <row r="117" spans="17:17">
      <c r="Q117" s="62"/>
    </row>
    <row r="118" spans="17:17">
      <c r="Q118" s="62"/>
    </row>
    <row r="119" spans="17:17">
      <c r="Q119" s="62"/>
    </row>
    <row r="120" spans="17:17">
      <c r="Q120" s="62"/>
    </row>
    <row r="121" spans="17:17">
      <c r="Q121" s="62"/>
    </row>
    <row r="122" spans="17:17">
      <c r="Q122" s="62"/>
    </row>
    <row r="123" spans="17:17">
      <c r="Q123" s="62"/>
    </row>
    <row r="124" spans="17:17">
      <c r="Q124" s="62"/>
    </row>
    <row r="125" spans="17:17">
      <c r="Q125" s="62"/>
    </row>
    <row r="126" spans="17:17">
      <c r="Q126" s="62"/>
    </row>
    <row r="127" spans="17:17">
      <c r="Q127" s="62"/>
    </row>
    <row r="128" spans="17:17">
      <c r="Q128" s="62"/>
    </row>
    <row r="129" spans="17:17">
      <c r="Q129" s="62"/>
    </row>
    <row r="130" spans="17:17">
      <c r="Q130" s="62"/>
    </row>
    <row r="131" spans="17:17">
      <c r="Q131" s="62"/>
    </row>
    <row r="132" spans="17:17">
      <c r="Q132" s="62"/>
    </row>
    <row r="133" spans="17:17">
      <c r="Q133" s="62"/>
    </row>
    <row r="134" spans="17:17">
      <c r="Q134" s="62"/>
    </row>
    <row r="135" spans="17:17">
      <c r="Q135" s="62"/>
    </row>
    <row r="136" spans="17:17">
      <c r="Q136" s="62"/>
    </row>
    <row r="137" spans="17:17">
      <c r="Q137" s="62"/>
    </row>
    <row r="138" spans="17:17">
      <c r="Q138" s="62"/>
    </row>
    <row r="139" spans="17:17">
      <c r="Q139" s="62"/>
    </row>
    <row r="140" spans="17:17">
      <c r="Q140" s="62"/>
    </row>
    <row r="141" spans="17:17">
      <c r="Q141" s="62"/>
    </row>
    <row r="142" spans="17:17">
      <c r="Q142" s="62"/>
    </row>
    <row r="143" spans="17:17">
      <c r="Q143" s="62"/>
    </row>
    <row r="144" spans="17:17">
      <c r="Q144" s="62"/>
    </row>
    <row r="145" spans="17:17">
      <c r="Q145" s="62"/>
    </row>
    <row r="146" spans="17:17">
      <c r="Q146" s="62"/>
    </row>
    <row r="147" spans="17:17">
      <c r="Q147" s="62"/>
    </row>
    <row r="148" spans="17:17">
      <c r="Q148" s="62"/>
    </row>
    <row r="149" spans="17:17">
      <c r="Q149" s="62"/>
    </row>
    <row r="150" spans="17:17">
      <c r="Q150" s="62"/>
    </row>
    <row r="151" spans="17:17">
      <c r="Q151" s="62"/>
    </row>
    <row r="152" spans="17:17">
      <c r="Q152" s="62"/>
    </row>
    <row r="153" spans="17:17">
      <c r="Q153" s="62"/>
    </row>
    <row r="154" spans="17:17">
      <c r="Q154" s="62"/>
    </row>
    <row r="155" spans="17:17">
      <c r="Q155" s="62"/>
    </row>
    <row r="156" spans="17:17">
      <c r="Q156" s="62"/>
    </row>
    <row r="157" spans="17:17">
      <c r="Q157" s="62"/>
    </row>
    <row r="158" spans="17:17">
      <c r="Q158" s="62"/>
    </row>
    <row r="159" spans="17:17">
      <c r="Q159" s="62"/>
    </row>
    <row r="160" spans="17:17">
      <c r="Q160" s="62"/>
    </row>
    <row r="161" spans="17:17">
      <c r="Q161" s="62"/>
    </row>
    <row r="162" spans="17:17">
      <c r="Q162" s="62"/>
    </row>
    <row r="163" spans="17:17">
      <c r="Q163" s="62"/>
    </row>
    <row r="164" spans="17:17">
      <c r="Q164" s="62"/>
    </row>
    <row r="165" spans="17:17">
      <c r="Q165" s="62"/>
    </row>
    <row r="166" spans="17:17">
      <c r="Q166" s="62"/>
    </row>
    <row r="167" spans="17:17">
      <c r="Q167" s="62"/>
    </row>
    <row r="168" spans="17:17">
      <c r="Q168" s="62"/>
    </row>
    <row r="169" spans="17:17">
      <c r="Q169" s="62"/>
    </row>
    <row r="170" spans="17:17">
      <c r="Q170" s="62"/>
    </row>
    <row r="171" spans="17:17">
      <c r="Q171" s="62"/>
    </row>
    <row r="172" spans="17:17">
      <c r="Q172" s="62"/>
    </row>
    <row r="173" spans="17:17">
      <c r="Q173" s="62"/>
    </row>
    <row r="174" spans="17:17">
      <c r="Q174" s="62"/>
    </row>
    <row r="175" spans="17:17">
      <c r="Q175" s="62"/>
    </row>
    <row r="176" spans="17:17">
      <c r="Q176" s="62"/>
    </row>
    <row r="177" spans="17:17">
      <c r="Q177" s="62"/>
    </row>
    <row r="178" spans="17:17">
      <c r="Q178" s="62"/>
    </row>
    <row r="179" spans="17:17">
      <c r="Q179" s="62"/>
    </row>
    <row r="180" spans="17:17">
      <c r="Q180" s="62"/>
    </row>
    <row r="181" spans="17:17">
      <c r="Q181" s="62"/>
    </row>
    <row r="182" spans="17:17">
      <c r="Q182" s="62"/>
    </row>
    <row r="183" spans="17:17">
      <c r="Q183" s="62"/>
    </row>
    <row r="184" spans="17:17">
      <c r="Q184" s="62"/>
    </row>
    <row r="185" spans="17:17">
      <c r="Q185" s="62"/>
    </row>
    <row r="186" spans="17:17">
      <c r="Q186" s="62"/>
    </row>
    <row r="187" spans="17:17">
      <c r="Q187" s="62"/>
    </row>
    <row r="188" spans="17:17">
      <c r="Q188" s="62"/>
    </row>
    <row r="189" spans="17:17">
      <c r="Q189" s="62"/>
    </row>
    <row r="190" spans="17:17">
      <c r="Q190" s="62"/>
    </row>
    <row r="191" spans="17:17">
      <c r="Q191" s="62"/>
    </row>
    <row r="192" spans="17:17">
      <c r="Q192" s="62"/>
    </row>
    <row r="193" spans="17:17">
      <c r="Q193" s="62"/>
    </row>
    <row r="194" spans="17:17">
      <c r="Q194" s="62"/>
    </row>
    <row r="195" spans="17:17">
      <c r="Q195" s="62"/>
    </row>
    <row r="196" spans="17:17">
      <c r="Q196" s="62"/>
    </row>
    <row r="197" spans="17:17">
      <c r="Q197" s="62"/>
    </row>
    <row r="198" spans="17:17">
      <c r="Q198" s="62"/>
    </row>
    <row r="199" spans="17:17">
      <c r="Q199" s="62"/>
    </row>
    <row r="200" spans="17:17">
      <c r="Q200" s="62"/>
    </row>
    <row r="201" spans="17:17">
      <c r="Q201" s="62"/>
    </row>
    <row r="202" spans="17:17">
      <c r="Q202" s="62"/>
    </row>
    <row r="203" spans="17:17">
      <c r="Q203" s="62"/>
    </row>
    <row r="204" spans="17:17">
      <c r="Q204" s="62"/>
    </row>
    <row r="205" spans="17:17">
      <c r="Q205" s="62"/>
    </row>
    <row r="206" spans="17:17">
      <c r="Q206" s="62"/>
    </row>
    <row r="207" spans="17:17">
      <c r="Q207" s="62"/>
    </row>
    <row r="208" spans="17:17">
      <c r="Q208" s="62"/>
    </row>
    <row r="209" spans="17:17">
      <c r="Q209" s="62"/>
    </row>
    <row r="210" spans="17:17">
      <c r="Q210" s="62"/>
    </row>
    <row r="211" spans="17:17">
      <c r="Q211" s="62"/>
    </row>
    <row r="212" spans="17:17">
      <c r="Q212" s="62"/>
    </row>
    <row r="213" spans="17:17">
      <c r="Q213" s="62"/>
    </row>
    <row r="214" spans="17:17">
      <c r="Q214" s="62"/>
    </row>
    <row r="215" spans="17:17">
      <c r="Q215" s="62"/>
    </row>
    <row r="216" spans="17:17">
      <c r="Q216" s="62"/>
    </row>
    <row r="217" spans="17:17">
      <c r="Q217" s="62"/>
    </row>
    <row r="218" spans="17:17">
      <c r="Q218" s="62"/>
    </row>
    <row r="219" spans="17:17">
      <c r="Q219" s="62"/>
    </row>
    <row r="220" spans="17:17">
      <c r="Q220" s="62"/>
    </row>
    <row r="221" spans="17:17">
      <c r="Q221" s="62"/>
    </row>
    <row r="222" spans="17:17">
      <c r="Q222" s="62"/>
    </row>
    <row r="223" spans="17:17">
      <c r="Q223" s="62"/>
    </row>
    <row r="224" spans="17:17">
      <c r="Q224" s="62"/>
    </row>
    <row r="225" spans="17:17">
      <c r="Q225" s="62"/>
    </row>
    <row r="226" spans="17:17">
      <c r="Q226" s="62"/>
    </row>
    <row r="227" spans="17:17">
      <c r="Q227" s="62"/>
    </row>
    <row r="228" spans="17:17">
      <c r="Q228" s="62"/>
    </row>
    <row r="229" spans="17:17">
      <c r="Q229" s="62"/>
    </row>
    <row r="230" spans="17:17">
      <c r="Q230" s="62"/>
    </row>
    <row r="231" spans="17:17">
      <c r="Q231" s="62"/>
    </row>
    <row r="232" spans="17:17">
      <c r="Q232" s="62"/>
    </row>
    <row r="233" spans="17:17">
      <c r="Q233" s="62"/>
    </row>
    <row r="234" spans="17:17">
      <c r="Q234" s="62"/>
    </row>
    <row r="235" spans="17:17">
      <c r="Q235" s="62"/>
    </row>
    <row r="236" spans="17:17">
      <c r="Q236" s="62"/>
    </row>
    <row r="237" spans="17:17">
      <c r="Q237" s="62"/>
    </row>
    <row r="238" spans="17:17">
      <c r="Q238" s="62"/>
    </row>
    <row r="239" spans="17:17">
      <c r="Q239" s="62"/>
    </row>
    <row r="240" spans="17:17">
      <c r="Q240" s="62"/>
    </row>
    <row r="241" spans="17:17">
      <c r="Q241" s="62"/>
    </row>
    <row r="242" spans="17:17">
      <c r="Q242" s="62"/>
    </row>
    <row r="243" spans="17:17">
      <c r="Q243" s="62"/>
    </row>
    <row r="244" spans="17:17">
      <c r="Q244" s="62"/>
    </row>
    <row r="245" spans="17:17">
      <c r="Q245" s="62"/>
    </row>
    <row r="246" spans="17:17">
      <c r="Q246" s="62"/>
    </row>
    <row r="247" spans="17:17">
      <c r="Q247" s="62"/>
    </row>
    <row r="248" spans="17:17">
      <c r="Q248" s="62"/>
    </row>
    <row r="249" spans="17:17">
      <c r="Q249" s="62"/>
    </row>
    <row r="250" spans="17:17">
      <c r="Q250" s="62"/>
    </row>
    <row r="251" spans="17:17">
      <c r="Q251" s="62"/>
    </row>
    <row r="252" spans="17:17">
      <c r="Q252" s="62"/>
    </row>
    <row r="253" spans="17:17">
      <c r="Q253" s="62"/>
    </row>
    <row r="254" spans="17:17">
      <c r="Q254" s="62"/>
    </row>
    <row r="255" spans="17:17">
      <c r="Q255" s="62"/>
    </row>
    <row r="256" spans="17:17">
      <c r="Q256" s="62"/>
    </row>
    <row r="257" spans="17:17">
      <c r="Q257" s="62"/>
    </row>
    <row r="258" spans="17:17">
      <c r="Q258" s="62"/>
    </row>
    <row r="259" spans="17:17">
      <c r="Q259" s="62"/>
    </row>
    <row r="260" spans="17:17">
      <c r="Q260" s="62"/>
    </row>
    <row r="261" spans="17:17">
      <c r="Q261" s="62"/>
    </row>
    <row r="262" spans="17:17">
      <c r="Q262" s="62"/>
    </row>
    <row r="263" spans="17:17">
      <c r="Q263" s="62"/>
    </row>
    <row r="264" spans="17:17">
      <c r="Q264" s="62"/>
    </row>
    <row r="265" spans="17:17">
      <c r="Q265" s="62"/>
    </row>
    <row r="266" spans="17:17">
      <c r="Q266" s="62"/>
    </row>
    <row r="267" spans="17:17">
      <c r="Q267" s="62"/>
    </row>
    <row r="268" spans="17:17">
      <c r="Q268" s="62"/>
    </row>
    <row r="269" spans="17:17">
      <c r="Q269" s="62"/>
    </row>
    <row r="270" spans="17:17">
      <c r="Q270" s="62"/>
    </row>
    <row r="271" spans="17:17">
      <c r="Q271" s="62"/>
    </row>
    <row r="272" spans="17:17">
      <c r="Q272" s="62"/>
    </row>
    <row r="273" spans="17:17">
      <c r="Q273" s="62"/>
    </row>
    <row r="274" spans="17:17">
      <c r="Q274" s="62"/>
    </row>
    <row r="275" spans="17:17">
      <c r="Q275" s="62"/>
    </row>
    <row r="276" spans="17:17">
      <c r="Q276" s="62"/>
    </row>
    <row r="277" spans="17:17">
      <c r="Q277" s="62"/>
    </row>
    <row r="278" spans="17:17">
      <c r="Q278" s="62"/>
    </row>
    <row r="279" spans="17:17">
      <c r="Q279" s="62"/>
    </row>
    <row r="280" spans="17:17">
      <c r="Q280" s="62"/>
    </row>
    <row r="281" spans="17:17">
      <c r="Q281" s="62"/>
    </row>
    <row r="282" spans="17:17">
      <c r="Q282" s="62"/>
    </row>
    <row r="283" spans="17:17">
      <c r="Q283" s="62"/>
    </row>
    <row r="284" spans="17:17">
      <c r="Q284" s="62"/>
    </row>
    <row r="285" spans="17:17">
      <c r="Q285" s="62"/>
    </row>
    <row r="286" spans="17:17">
      <c r="Q286" s="62"/>
    </row>
    <row r="287" spans="17:17">
      <c r="Q287" s="62"/>
    </row>
    <row r="288" spans="17:17">
      <c r="Q288" s="62"/>
    </row>
    <row r="289" spans="17:17">
      <c r="Q289" s="62"/>
    </row>
    <row r="290" spans="17:17">
      <c r="Q290" s="62"/>
    </row>
    <row r="291" spans="17:17">
      <c r="Q291" s="62"/>
    </row>
    <row r="292" spans="17:17">
      <c r="Q292" s="62"/>
    </row>
    <row r="293" spans="17:17">
      <c r="Q293" s="62"/>
    </row>
    <row r="294" spans="17:17">
      <c r="Q294" s="62"/>
    </row>
    <row r="295" spans="17:17">
      <c r="Q295" s="62"/>
    </row>
    <row r="296" spans="17:17">
      <c r="Q296" s="62"/>
    </row>
    <row r="297" spans="17:17">
      <c r="Q297" s="62"/>
    </row>
    <row r="298" spans="17:17">
      <c r="Q298" s="62"/>
    </row>
    <row r="299" spans="17:17">
      <c r="Q299" s="62"/>
    </row>
    <row r="300" spans="17:17">
      <c r="Q300" s="62"/>
    </row>
    <row r="301" spans="17:17">
      <c r="Q301" s="62"/>
    </row>
    <row r="302" spans="17:17">
      <c r="Q302" s="62"/>
    </row>
    <row r="303" spans="17:17">
      <c r="Q303" s="62"/>
    </row>
    <row r="304" spans="17:17">
      <c r="Q304" s="62"/>
    </row>
    <row r="305" spans="17:17">
      <c r="Q305" s="62"/>
    </row>
    <row r="306" spans="17:17">
      <c r="Q306" s="62"/>
    </row>
    <row r="307" spans="17:17">
      <c r="Q307" s="62"/>
    </row>
    <row r="308" spans="17:17">
      <c r="Q308" s="62"/>
    </row>
    <row r="309" spans="17:17">
      <c r="Q309" s="62"/>
    </row>
    <row r="310" spans="17:17">
      <c r="Q310" s="62"/>
    </row>
    <row r="311" spans="17:17">
      <c r="Q311" s="62"/>
    </row>
    <row r="312" spans="17:17">
      <c r="Q312" s="62"/>
    </row>
    <row r="313" spans="17:17">
      <c r="Q313" s="62"/>
    </row>
    <row r="314" spans="17:17">
      <c r="Q314" s="62"/>
    </row>
    <row r="315" spans="17:17">
      <c r="Q315" s="62"/>
    </row>
    <row r="316" spans="17:17">
      <c r="Q316" s="62"/>
    </row>
    <row r="317" spans="17:17">
      <c r="Q317" s="62"/>
    </row>
    <row r="318" spans="17:17">
      <c r="Q318" s="62"/>
    </row>
    <row r="319" spans="17:17">
      <c r="Q319" s="62"/>
    </row>
    <row r="320" spans="17:17">
      <c r="Q320" s="62"/>
    </row>
    <row r="321" spans="17:17">
      <c r="Q321" s="62"/>
    </row>
    <row r="322" spans="17:17">
      <c r="Q322" s="62"/>
    </row>
    <row r="323" spans="17:17">
      <c r="Q323" s="62"/>
    </row>
    <row r="324" spans="17:17">
      <c r="Q324" s="62"/>
    </row>
    <row r="325" spans="17:17">
      <c r="Q325" s="62"/>
    </row>
    <row r="326" spans="17:17">
      <c r="Q326" s="62"/>
    </row>
    <row r="327" spans="17:17">
      <c r="Q327" s="62"/>
    </row>
    <row r="328" spans="17:17">
      <c r="Q328" s="62"/>
    </row>
    <row r="329" spans="17:17">
      <c r="Q329" s="62"/>
    </row>
    <row r="330" spans="17:17">
      <c r="Q330" s="62"/>
    </row>
    <row r="331" spans="17:17">
      <c r="Q331" s="62"/>
    </row>
    <row r="332" spans="17:17">
      <c r="Q332" s="62"/>
    </row>
    <row r="333" spans="17:17">
      <c r="Q333" s="62"/>
    </row>
    <row r="334" spans="17:17">
      <c r="Q334" s="62"/>
    </row>
    <row r="335" spans="17:17">
      <c r="Q335" s="62"/>
    </row>
    <row r="336" spans="17:17">
      <c r="Q336" s="62"/>
    </row>
    <row r="337" spans="17:17">
      <c r="Q337" s="62"/>
    </row>
    <row r="338" spans="17:17">
      <c r="Q338" s="62"/>
    </row>
    <row r="339" spans="17:17">
      <c r="Q339" s="62"/>
    </row>
    <row r="340" spans="17:17">
      <c r="Q340" s="62"/>
    </row>
    <row r="341" spans="17:17">
      <c r="Q341" s="62"/>
    </row>
    <row r="342" spans="17:17">
      <c r="Q342" s="62"/>
    </row>
    <row r="343" spans="17:17">
      <c r="Q343" s="62"/>
    </row>
    <row r="344" spans="17:17">
      <c r="Q344" s="62"/>
    </row>
    <row r="345" spans="17:17">
      <c r="Q345" s="62"/>
    </row>
    <row r="346" spans="17:17">
      <c r="Q346" s="62"/>
    </row>
    <row r="347" spans="17:17">
      <c r="Q347" s="62"/>
    </row>
    <row r="348" spans="17:17">
      <c r="Q348" s="62"/>
    </row>
    <row r="349" spans="17:17">
      <c r="Q349" s="62"/>
    </row>
    <row r="350" spans="17:17">
      <c r="Q350" s="62"/>
    </row>
    <row r="351" spans="17:17">
      <c r="Q351" s="62"/>
    </row>
    <row r="352" spans="17:17">
      <c r="Q352" s="62"/>
    </row>
    <row r="353" spans="17:17">
      <c r="Q353" s="62"/>
    </row>
    <row r="354" spans="17:17">
      <c r="Q354" s="62"/>
    </row>
    <row r="355" spans="17:17">
      <c r="Q355" s="62"/>
    </row>
    <row r="356" spans="17:17">
      <c r="Q356" s="62"/>
    </row>
    <row r="357" spans="17:17">
      <c r="Q357" s="62"/>
    </row>
    <row r="358" spans="17:17">
      <c r="Q358" s="62"/>
    </row>
    <row r="359" spans="17:17">
      <c r="Q359" s="62"/>
    </row>
    <row r="360" spans="17:17">
      <c r="Q360" s="62"/>
    </row>
    <row r="361" spans="17:17">
      <c r="Q361" s="62"/>
    </row>
    <row r="362" spans="17:17">
      <c r="Q362" s="62"/>
    </row>
    <row r="363" spans="17:17">
      <c r="Q363" s="62"/>
    </row>
    <row r="364" spans="17:17">
      <c r="Q364" s="62"/>
    </row>
    <row r="365" spans="17:17">
      <c r="Q365" s="62"/>
    </row>
    <row r="366" spans="17:17">
      <c r="Q366" s="62"/>
    </row>
    <row r="367" spans="17:17">
      <c r="Q367" s="62"/>
    </row>
    <row r="368" spans="17:17">
      <c r="Q368" s="62"/>
    </row>
    <row r="369" spans="17:17">
      <c r="Q369" s="62"/>
    </row>
    <row r="370" spans="17:17">
      <c r="Q370" s="62"/>
    </row>
    <row r="371" spans="17:17">
      <c r="Q371" s="62"/>
    </row>
    <row r="372" spans="17:17">
      <c r="Q372" s="62"/>
    </row>
    <row r="373" spans="17:17">
      <c r="Q373" s="62"/>
    </row>
    <row r="374" spans="17:17">
      <c r="Q374" s="62"/>
    </row>
    <row r="375" spans="17:17">
      <c r="Q375" s="62"/>
    </row>
    <row r="376" spans="17:17">
      <c r="Q376" s="62"/>
    </row>
    <row r="377" spans="17:17">
      <c r="Q377" s="62"/>
    </row>
    <row r="378" spans="17:17">
      <c r="Q378" s="62"/>
    </row>
    <row r="379" spans="17:17">
      <c r="Q379" s="62"/>
    </row>
    <row r="380" spans="17:17">
      <c r="Q380" s="62"/>
    </row>
    <row r="381" spans="17:17">
      <c r="Q381" s="62"/>
    </row>
    <row r="382" spans="17:17">
      <c r="Q382" s="62"/>
    </row>
    <row r="383" spans="17:17">
      <c r="Q383" s="62"/>
    </row>
    <row r="384" spans="17:17">
      <c r="Q384" s="62"/>
    </row>
    <row r="385" spans="17:17">
      <c r="Q385" s="62"/>
    </row>
    <row r="386" spans="17:17">
      <c r="Q386" s="62"/>
    </row>
    <row r="387" spans="17:17">
      <c r="Q387" s="62"/>
    </row>
    <row r="388" spans="17:17">
      <c r="Q388" s="62"/>
    </row>
    <row r="389" spans="17:17">
      <c r="Q389" s="62"/>
    </row>
    <row r="390" spans="17:17">
      <c r="Q390" s="62"/>
    </row>
    <row r="391" spans="17:17">
      <c r="Q391" s="62"/>
    </row>
    <row r="392" spans="17:17">
      <c r="Q392" s="62"/>
    </row>
    <row r="393" spans="17:17">
      <c r="Q393" s="62"/>
    </row>
    <row r="394" spans="17:17">
      <c r="Q394" s="62"/>
    </row>
    <row r="395" spans="17:17">
      <c r="Q395" s="62"/>
    </row>
    <row r="396" spans="17:17">
      <c r="Q396" s="62"/>
    </row>
    <row r="397" spans="17:17">
      <c r="Q397" s="62"/>
    </row>
    <row r="398" spans="17:17">
      <c r="Q398" s="62"/>
    </row>
    <row r="399" spans="17:17">
      <c r="Q399" s="62"/>
    </row>
    <row r="400" spans="17:17">
      <c r="Q400" s="62"/>
    </row>
    <row r="401" spans="17:17">
      <c r="Q401" s="62"/>
    </row>
    <row r="402" spans="17:17">
      <c r="Q402" s="62"/>
    </row>
    <row r="403" spans="17:17">
      <c r="Q403" s="62"/>
    </row>
    <row r="404" spans="17:17">
      <c r="Q404" s="62"/>
    </row>
    <row r="405" spans="17:17">
      <c r="Q405" s="62"/>
    </row>
    <row r="406" spans="17:17">
      <c r="Q406" s="62"/>
    </row>
    <row r="407" spans="17:17">
      <c r="Q407" s="62"/>
    </row>
    <row r="408" spans="17:17">
      <c r="Q408" s="62"/>
    </row>
    <row r="409" spans="17:17">
      <c r="Q409" s="62"/>
    </row>
    <row r="410" spans="17:17">
      <c r="Q410" s="62"/>
    </row>
    <row r="411" spans="17:17">
      <c r="Q411" s="62"/>
    </row>
    <row r="412" spans="17:17">
      <c r="Q412" s="62"/>
    </row>
    <row r="413" spans="17:17">
      <c r="Q413" s="62"/>
    </row>
    <row r="414" spans="17:17">
      <c r="Q414" s="62"/>
    </row>
    <row r="415" spans="17:17">
      <c r="Q415" s="62"/>
    </row>
    <row r="416" spans="17:17">
      <c r="Q416" s="62"/>
    </row>
    <row r="417" spans="17:17">
      <c r="Q417" s="62"/>
    </row>
    <row r="418" spans="17:17">
      <c r="Q418" s="62"/>
    </row>
    <row r="419" spans="17:17">
      <c r="Q419" s="62"/>
    </row>
    <row r="420" spans="17:17">
      <c r="Q420" s="62"/>
    </row>
    <row r="421" spans="17:17">
      <c r="Q421" s="62"/>
    </row>
    <row r="422" spans="17:17">
      <c r="Q422" s="62"/>
    </row>
    <row r="423" spans="17:17">
      <c r="Q423" s="62"/>
    </row>
    <row r="424" spans="17:17">
      <c r="Q424" s="62"/>
    </row>
    <row r="425" spans="17:17">
      <c r="Q425" s="62"/>
    </row>
    <row r="426" spans="17:17">
      <c r="Q426" s="62"/>
    </row>
    <row r="427" spans="17:17">
      <c r="Q427" s="62"/>
    </row>
    <row r="428" spans="17:17">
      <c r="Q428" s="62"/>
    </row>
    <row r="429" spans="17:17">
      <c r="Q429" s="62"/>
    </row>
    <row r="430" spans="17:17">
      <c r="Q430" s="62"/>
    </row>
    <row r="431" spans="17:17">
      <c r="Q431" s="62"/>
    </row>
    <row r="432" spans="17:17">
      <c r="Q432" s="62"/>
    </row>
    <row r="433" spans="17:17">
      <c r="Q433" s="62"/>
    </row>
    <row r="434" spans="17:17">
      <c r="Q434" s="62"/>
    </row>
    <row r="435" spans="17:17">
      <c r="Q435" s="62"/>
    </row>
    <row r="436" spans="17:17">
      <c r="Q436" s="62"/>
    </row>
    <row r="437" spans="17:17">
      <c r="Q437" s="62"/>
    </row>
    <row r="438" spans="17:17">
      <c r="Q438" s="62"/>
    </row>
    <row r="439" spans="17:17">
      <c r="Q439" s="62"/>
    </row>
    <row r="440" spans="17:17">
      <c r="Q440" s="62"/>
    </row>
    <row r="441" spans="17:17">
      <c r="Q441" s="62"/>
    </row>
    <row r="442" spans="17:17">
      <c r="Q442" s="62"/>
    </row>
    <row r="443" spans="17:17">
      <c r="Q443" s="62"/>
    </row>
    <row r="444" spans="17:17">
      <c r="Q444" s="62"/>
    </row>
    <row r="445" spans="17:17">
      <c r="Q445" s="62"/>
    </row>
    <row r="446" spans="17:17">
      <c r="Q446" s="62"/>
    </row>
    <row r="447" spans="17:17">
      <c r="Q447" s="62"/>
    </row>
    <row r="448" spans="17:17">
      <c r="Q448" s="62"/>
    </row>
    <row r="449" spans="17:17">
      <c r="Q449" s="62"/>
    </row>
    <row r="450" spans="17:17">
      <c r="Q450" s="62"/>
    </row>
    <row r="451" spans="17:17">
      <c r="Q451" s="62"/>
    </row>
    <row r="452" spans="17:17">
      <c r="Q452" s="62"/>
    </row>
    <row r="453" spans="17:17">
      <c r="Q453" s="62"/>
    </row>
    <row r="454" spans="17:17">
      <c r="Q454" s="62"/>
    </row>
    <row r="455" spans="17:17">
      <c r="Q455" s="62"/>
    </row>
    <row r="456" spans="17:17">
      <c r="Q456" s="62"/>
    </row>
    <row r="457" spans="17:17">
      <c r="Q457" s="62"/>
    </row>
    <row r="458" spans="17:17">
      <c r="Q458" s="62"/>
    </row>
    <row r="459" spans="17:17">
      <c r="Q459" s="62"/>
    </row>
    <row r="460" spans="17:17">
      <c r="Q460" s="62"/>
    </row>
    <row r="461" spans="17:17">
      <c r="Q461" s="62"/>
    </row>
    <row r="462" spans="17:17">
      <c r="Q462" s="62"/>
    </row>
    <row r="463" spans="17:17">
      <c r="Q463" s="62"/>
    </row>
    <row r="464" spans="17:17">
      <c r="Q464" s="62"/>
    </row>
    <row r="465" spans="17:17">
      <c r="Q465" s="62"/>
    </row>
    <row r="466" spans="17:17">
      <c r="Q466" s="62"/>
    </row>
    <row r="467" spans="17:17">
      <c r="Q467" s="62"/>
    </row>
    <row r="468" spans="17:17">
      <c r="Q468" s="62"/>
    </row>
    <row r="469" spans="17:17">
      <c r="Q469" s="62"/>
    </row>
    <row r="470" spans="17:17">
      <c r="Q470" s="62"/>
    </row>
    <row r="471" spans="17:17">
      <c r="Q471" s="62"/>
    </row>
    <row r="472" spans="17:17">
      <c r="Q472" s="62"/>
    </row>
    <row r="473" spans="17:17">
      <c r="Q473" s="62"/>
    </row>
    <row r="474" spans="17:17">
      <c r="Q474" s="62"/>
    </row>
    <row r="475" spans="17:17">
      <c r="Q475" s="62"/>
    </row>
    <row r="476" spans="17:17">
      <c r="Q476" s="62"/>
    </row>
    <row r="477" spans="17:17">
      <c r="Q477" s="62"/>
    </row>
    <row r="478" spans="17:17">
      <c r="Q478" s="62"/>
    </row>
    <row r="479" spans="17:17">
      <c r="Q479" s="62"/>
    </row>
    <row r="480" spans="17:17">
      <c r="Q480" s="62"/>
    </row>
    <row r="481" spans="17:17">
      <c r="Q481" s="62"/>
    </row>
    <row r="482" spans="17:17">
      <c r="Q482" s="62"/>
    </row>
    <row r="483" spans="17:17">
      <c r="Q483" s="62"/>
    </row>
    <row r="484" spans="17:17">
      <c r="Q484" s="62"/>
    </row>
    <row r="485" spans="17:17">
      <c r="Q485" s="62"/>
    </row>
    <row r="486" spans="17:17">
      <c r="Q486" s="62"/>
    </row>
    <row r="487" spans="17:17">
      <c r="Q487" s="62"/>
    </row>
    <row r="488" spans="17:17">
      <c r="Q488" s="62"/>
    </row>
    <row r="489" spans="17:17">
      <c r="Q489" s="62"/>
    </row>
    <row r="490" spans="17:17">
      <c r="Q490" s="62"/>
    </row>
    <row r="491" spans="17:17">
      <c r="Q491" s="62"/>
    </row>
    <row r="492" spans="17:17">
      <c r="Q492" s="62"/>
    </row>
    <row r="493" spans="17:17">
      <c r="Q493" s="62"/>
    </row>
    <row r="494" spans="17:17">
      <c r="Q494" s="62"/>
    </row>
    <row r="495" spans="17:17">
      <c r="Q495" s="62"/>
    </row>
    <row r="496" spans="17:17">
      <c r="Q496" s="62"/>
    </row>
    <row r="497" spans="17:17">
      <c r="Q497" s="62"/>
    </row>
    <row r="498" spans="17:17">
      <c r="Q498" s="62"/>
    </row>
    <row r="499" spans="17:17">
      <c r="Q499" s="62"/>
    </row>
    <row r="500" spans="17:17">
      <c r="Q500" s="62"/>
    </row>
    <row r="501" spans="17:17">
      <c r="Q501" s="62"/>
    </row>
    <row r="502" spans="17:17">
      <c r="Q502" s="62"/>
    </row>
    <row r="503" spans="17:17">
      <c r="Q503" s="62"/>
    </row>
    <row r="504" spans="17:17">
      <c r="Q504" s="62"/>
    </row>
    <row r="505" spans="17:17">
      <c r="Q505" s="62"/>
    </row>
    <row r="506" spans="17:17">
      <c r="Q506" s="62"/>
    </row>
    <row r="507" spans="17:17">
      <c r="Q507" s="62"/>
    </row>
    <row r="508" spans="17:17">
      <c r="Q508" s="62"/>
    </row>
    <row r="509" spans="17:17">
      <c r="Q509" s="62"/>
    </row>
    <row r="510" spans="17:17">
      <c r="Q510" s="62"/>
    </row>
    <row r="511" spans="17:17">
      <c r="Q511" s="62"/>
    </row>
    <row r="512" spans="17:17">
      <c r="Q512" s="62"/>
    </row>
    <row r="513" spans="17:17">
      <c r="Q513" s="62"/>
    </row>
    <row r="514" spans="17:17">
      <c r="Q514" s="62"/>
    </row>
    <row r="515" spans="17:17">
      <c r="Q515" s="62"/>
    </row>
    <row r="516" spans="17:17">
      <c r="Q516" s="62"/>
    </row>
    <row r="517" spans="17:17">
      <c r="Q517" s="62"/>
    </row>
    <row r="518" spans="17:17">
      <c r="Q518" s="62"/>
    </row>
    <row r="519" spans="17:17">
      <c r="Q519" s="62"/>
    </row>
    <row r="520" spans="17:17">
      <c r="Q520" s="62"/>
    </row>
    <row r="521" spans="17:17">
      <c r="Q521" s="62"/>
    </row>
    <row r="522" spans="17:17">
      <c r="Q522" s="62"/>
    </row>
    <row r="523" spans="17:17">
      <c r="Q523" s="62"/>
    </row>
    <row r="524" spans="17:17">
      <c r="Q524" s="62"/>
    </row>
    <row r="525" spans="17:17">
      <c r="Q525" s="62"/>
    </row>
    <row r="526" spans="17:17">
      <c r="Q526" s="62"/>
    </row>
    <row r="527" spans="17:17">
      <c r="Q527" s="62"/>
    </row>
    <row r="528" spans="17:17">
      <c r="Q528" s="62"/>
    </row>
    <row r="529" spans="17:17">
      <c r="Q529" s="62"/>
    </row>
    <row r="530" spans="17:17">
      <c r="Q530" s="62"/>
    </row>
    <row r="531" spans="17:17">
      <c r="Q531" s="62"/>
    </row>
    <row r="532" spans="17:17">
      <c r="Q532" s="62"/>
    </row>
    <row r="533" spans="17:17">
      <c r="Q533" s="62"/>
    </row>
    <row r="534" spans="17:17">
      <c r="Q534" s="62"/>
    </row>
    <row r="535" spans="17:17">
      <c r="Q535" s="62"/>
    </row>
    <row r="536" spans="17:17">
      <c r="Q536" s="62"/>
    </row>
    <row r="537" spans="17:17">
      <c r="Q537" s="62"/>
    </row>
    <row r="538" spans="17:17">
      <c r="Q538" s="62"/>
    </row>
    <row r="539" spans="17:17">
      <c r="Q539" s="62"/>
    </row>
    <row r="540" spans="17:17">
      <c r="Q540" s="62"/>
    </row>
    <row r="541" spans="17:17">
      <c r="Q541" s="62"/>
    </row>
    <row r="542" spans="17:17">
      <c r="Q542" s="62"/>
    </row>
    <row r="543" spans="17:17">
      <c r="Q543" s="62"/>
    </row>
    <row r="544" spans="17:17">
      <c r="Q544" s="62"/>
    </row>
    <row r="545" spans="17:17">
      <c r="Q545" s="62"/>
    </row>
    <row r="546" spans="17:17">
      <c r="Q546" s="62"/>
    </row>
    <row r="547" spans="17:17">
      <c r="Q547" s="62"/>
    </row>
    <row r="548" spans="17:17">
      <c r="Q548" s="62"/>
    </row>
    <row r="549" spans="17:17">
      <c r="Q549" s="62"/>
    </row>
    <row r="550" spans="17:17">
      <c r="Q550" s="62"/>
    </row>
    <row r="551" spans="17:17">
      <c r="Q551" s="62"/>
    </row>
    <row r="552" spans="17:17">
      <c r="Q552" s="62"/>
    </row>
    <row r="553" spans="17:17">
      <c r="Q553" s="62"/>
    </row>
    <row r="554" spans="17:17">
      <c r="Q554" s="62"/>
    </row>
    <row r="555" spans="17:17">
      <c r="Q555" s="62"/>
    </row>
    <row r="556" spans="17:17">
      <c r="Q556" s="62"/>
    </row>
    <row r="557" spans="17:17">
      <c r="Q557" s="62"/>
    </row>
    <row r="558" spans="17:17">
      <c r="Q558" s="62"/>
    </row>
    <row r="559" spans="17:17">
      <c r="Q559" s="62"/>
    </row>
    <row r="560" spans="17:17">
      <c r="Q560" s="62"/>
    </row>
    <row r="561" spans="17:17">
      <c r="Q561" s="62"/>
    </row>
    <row r="562" spans="17:17">
      <c r="Q562" s="62"/>
    </row>
    <row r="563" spans="17:17">
      <c r="Q563" s="62"/>
    </row>
    <row r="564" spans="17:17">
      <c r="Q564" s="62"/>
    </row>
    <row r="565" spans="17:17">
      <c r="Q565" s="62"/>
    </row>
    <row r="566" spans="17:17">
      <c r="Q566" s="62"/>
    </row>
    <row r="567" spans="17:17">
      <c r="Q567" s="62"/>
    </row>
    <row r="568" spans="17:17">
      <c r="Q568" s="62"/>
    </row>
    <row r="569" spans="17:17">
      <c r="Q569" s="62"/>
    </row>
    <row r="570" spans="17:17">
      <c r="Q570" s="62"/>
    </row>
    <row r="571" spans="17:17">
      <c r="Q571" s="62"/>
    </row>
    <row r="572" spans="17:17">
      <c r="Q572" s="62"/>
    </row>
    <row r="573" spans="17:17">
      <c r="Q573" s="62"/>
    </row>
    <row r="574" spans="17:17">
      <c r="Q574" s="62"/>
    </row>
    <row r="575" spans="17:17">
      <c r="Q575" s="62"/>
    </row>
    <row r="576" spans="17:17">
      <c r="Q576" s="62"/>
    </row>
    <row r="577" spans="17:17">
      <c r="Q577" s="62"/>
    </row>
    <row r="578" spans="17:17">
      <c r="Q578" s="62"/>
    </row>
    <row r="579" spans="17:17">
      <c r="Q579" s="62"/>
    </row>
    <row r="580" spans="17:17">
      <c r="Q580" s="62"/>
    </row>
    <row r="581" spans="17:17">
      <c r="Q581" s="62"/>
    </row>
    <row r="582" spans="17:17">
      <c r="Q582" s="62"/>
    </row>
    <row r="583" spans="17:17">
      <c r="Q583" s="62"/>
    </row>
    <row r="584" spans="17:17">
      <c r="Q584" s="62"/>
    </row>
    <row r="585" spans="17:17">
      <c r="Q585" s="62"/>
    </row>
    <row r="586" spans="17:17">
      <c r="Q586" s="62"/>
    </row>
    <row r="587" spans="17:17">
      <c r="Q587" s="62"/>
    </row>
    <row r="588" spans="17:17">
      <c r="Q588" s="62"/>
    </row>
    <row r="589" spans="17:17">
      <c r="Q589" s="62"/>
    </row>
    <row r="590" spans="17:17">
      <c r="Q590" s="62"/>
    </row>
    <row r="591" spans="17:17">
      <c r="Q591" s="62"/>
    </row>
    <row r="592" spans="17:17">
      <c r="Q592" s="62"/>
    </row>
    <row r="593" spans="17:17">
      <c r="Q593" s="62"/>
    </row>
    <row r="594" spans="17:17">
      <c r="Q594" s="62"/>
    </row>
    <row r="595" spans="17:17">
      <c r="Q595" s="62"/>
    </row>
    <row r="596" spans="17:17">
      <c r="Q596" s="62"/>
    </row>
    <row r="597" spans="17:17">
      <c r="Q597" s="62"/>
    </row>
    <row r="598" spans="17:17">
      <c r="Q598" s="62"/>
    </row>
    <row r="599" spans="17:17">
      <c r="Q599" s="62"/>
    </row>
    <row r="600" spans="17:17">
      <c r="Q600" s="62"/>
    </row>
    <row r="601" spans="17:17">
      <c r="Q601" s="62"/>
    </row>
    <row r="602" spans="17:17">
      <c r="Q602" s="62"/>
    </row>
    <row r="603" spans="17:17">
      <c r="Q603" s="62"/>
    </row>
    <row r="604" spans="17:17">
      <c r="Q604" s="62"/>
    </row>
    <row r="605" spans="17:17">
      <c r="Q605" s="62"/>
    </row>
    <row r="606" spans="17:17">
      <c r="Q606" s="62"/>
    </row>
    <row r="607" spans="17:17">
      <c r="Q607" s="62"/>
    </row>
    <row r="608" spans="17:17">
      <c r="Q608" s="62"/>
    </row>
    <row r="609" spans="17:17">
      <c r="Q609" s="62"/>
    </row>
    <row r="610" spans="17:17">
      <c r="Q610" s="62"/>
    </row>
    <row r="611" spans="17:17">
      <c r="Q611" s="62"/>
    </row>
    <row r="612" spans="17:17">
      <c r="Q612" s="62"/>
    </row>
    <row r="613" spans="17:17">
      <c r="Q613" s="62"/>
    </row>
    <row r="614" spans="17:17">
      <c r="Q614" s="62"/>
    </row>
    <row r="615" spans="17:17">
      <c r="Q615" s="62"/>
    </row>
    <row r="616" spans="17:17">
      <c r="Q616" s="62"/>
    </row>
    <row r="617" spans="17:17">
      <c r="Q617" s="62"/>
    </row>
    <row r="618" spans="17:17">
      <c r="Q618" s="62"/>
    </row>
    <row r="619" spans="17:17">
      <c r="Q619" s="62"/>
    </row>
    <row r="620" spans="17:17">
      <c r="Q620" s="62"/>
    </row>
    <row r="621" spans="17:17">
      <c r="Q621" s="62"/>
    </row>
    <row r="622" spans="17:17">
      <c r="Q622" s="62"/>
    </row>
    <row r="623" spans="17:17">
      <c r="Q623" s="62"/>
    </row>
    <row r="624" spans="17:17">
      <c r="Q624" s="62"/>
    </row>
    <row r="625" spans="17:17">
      <c r="Q625" s="62"/>
    </row>
    <row r="626" spans="17:17">
      <c r="Q626" s="62"/>
    </row>
    <row r="627" spans="17:17">
      <c r="Q627" s="62"/>
    </row>
    <row r="628" spans="17:17">
      <c r="Q628" s="62"/>
    </row>
    <row r="629" spans="17:17">
      <c r="Q629" s="62"/>
    </row>
    <row r="630" spans="17:17">
      <c r="Q630" s="62"/>
    </row>
    <row r="631" spans="17:17">
      <c r="Q631" s="62"/>
    </row>
  </sheetData>
  <mergeCells count="15">
    <mergeCell ref="A17:N17"/>
    <mergeCell ref="C19:H21"/>
    <mergeCell ref="A11:C11"/>
    <mergeCell ref="D11:I11"/>
    <mergeCell ref="D12:I12"/>
    <mergeCell ref="A13:C13"/>
    <mergeCell ref="D13:I13"/>
    <mergeCell ref="A15:C15"/>
    <mergeCell ref="D15:I15"/>
    <mergeCell ref="D9:I9"/>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topLeftCell="A4" workbookViewId="0">
      <selection activeCell="A8" sqref="A8"/>
    </sheetView>
  </sheetViews>
  <sheetFormatPr baseColWidth="10" defaultRowHeight="15"/>
  <cols>
    <col min="1" max="1" width="58.42578125" bestFit="1" customWidth="1"/>
    <col min="2" max="2" width="8.42578125" bestFit="1" customWidth="1"/>
    <col min="3" max="3" width="46.7109375" bestFit="1" customWidth="1"/>
    <col min="4" max="4" width="57.28515625" bestFit="1" customWidth="1"/>
    <col min="5" max="5" width="15.28515625" bestFit="1" customWidth="1"/>
    <col min="6" max="6" width="15" customWidth="1"/>
    <col min="7" max="7" width="17.85546875" bestFit="1" customWidth="1"/>
  </cols>
  <sheetData>
    <row r="3" spans="1:7">
      <c r="A3" s="69" t="s">
        <v>103</v>
      </c>
      <c r="B3" s="68" t="s">
        <v>29</v>
      </c>
      <c r="C3" s="68" t="s">
        <v>32</v>
      </c>
      <c r="D3" s="68" t="s">
        <v>102</v>
      </c>
      <c r="E3" s="68" t="s">
        <v>30</v>
      </c>
      <c r="F3" s="70" t="s">
        <v>31</v>
      </c>
      <c r="G3" s="70" t="s">
        <v>105</v>
      </c>
    </row>
    <row r="4" spans="1:7">
      <c r="A4" s="49" t="s">
        <v>792</v>
      </c>
      <c r="B4" s="52">
        <v>1401.1428571428573</v>
      </c>
      <c r="C4" s="52">
        <v>632.20000000000005</v>
      </c>
      <c r="D4" s="52">
        <v>580.20000000000005</v>
      </c>
      <c r="E4" s="52">
        <v>1089.1428571428571</v>
      </c>
      <c r="F4" s="71">
        <f>IF(C4=0,0,C4/'CONSOLIDADO '!$G$25)</f>
        <v>0.15832140812821965</v>
      </c>
      <c r="G4" s="71">
        <f>IF(D4=0,0,D4/'CONSOLIDADO '!$G$24)</f>
        <v>0.44145652173913047</v>
      </c>
    </row>
    <row r="5" spans="1:7">
      <c r="A5" s="50" t="s">
        <v>464</v>
      </c>
      <c r="B5" s="52">
        <v>31.571428571428573</v>
      </c>
      <c r="C5" s="52">
        <v>0</v>
      </c>
      <c r="D5" s="52">
        <v>0</v>
      </c>
      <c r="E5" s="52">
        <v>31.571428571428573</v>
      </c>
      <c r="F5" s="54">
        <f>IF(C5=0,0,C5/'CONSOLIDADO '!$G$25)</f>
        <v>0</v>
      </c>
      <c r="G5" s="54">
        <f>IF(D5=0,0,D5/'CONSOLIDADO '!$G$24)</f>
        <v>0</v>
      </c>
    </row>
    <row r="6" spans="1:7">
      <c r="A6" s="50" t="s">
        <v>350</v>
      </c>
      <c r="B6" s="52">
        <v>51.714285714285715</v>
      </c>
      <c r="C6" s="52">
        <v>0</v>
      </c>
      <c r="D6" s="52">
        <v>0</v>
      </c>
      <c r="E6" s="52">
        <v>51.714285714285715</v>
      </c>
      <c r="F6" s="54">
        <f>IF(C6=0,0,C6/'CONSOLIDADO '!$G$25)</f>
        <v>0</v>
      </c>
      <c r="G6" s="54">
        <f>IF(D6=0,0,D6/'CONSOLIDADO '!$G$24)</f>
        <v>0</v>
      </c>
    </row>
    <row r="7" spans="1:7">
      <c r="A7" s="50" t="s">
        <v>764</v>
      </c>
      <c r="B7" s="52">
        <v>771.42857142857156</v>
      </c>
      <c r="C7" s="52">
        <v>127.14285714285714</v>
      </c>
      <c r="D7" s="52">
        <v>75.142857142857139</v>
      </c>
      <c r="E7" s="52">
        <v>459.4285714285715</v>
      </c>
      <c r="F7" s="54">
        <f>IF(C7=0,0,C7/'CONSOLIDADO '!$G$25)</f>
        <v>3.1840297653119604E-2</v>
      </c>
      <c r="G7" s="54">
        <f>IF(D7=0,0,D7/'CONSOLIDADO '!$G$24)</f>
        <v>5.7173913043478262E-2</v>
      </c>
    </row>
    <row r="8" spans="1:7">
      <c r="A8" s="50" t="s">
        <v>758</v>
      </c>
      <c r="B8" s="52">
        <v>133.28571428571428</v>
      </c>
      <c r="C8" s="52">
        <v>133.28571428571428</v>
      </c>
      <c r="D8" s="52">
        <v>133.28571428571428</v>
      </c>
      <c r="E8" s="52">
        <v>133.28571428571428</v>
      </c>
      <c r="F8" s="54">
        <f>IF(C8=0,0,C8/'CONSOLIDADO '!$G$25)</f>
        <v>3.3378649112764704E-2</v>
      </c>
      <c r="G8" s="54">
        <f>IF(D8=0,0,D8/'CONSOLIDADO '!$G$24)</f>
        <v>0.10141304347826087</v>
      </c>
    </row>
    <row r="9" spans="1:7">
      <c r="A9" s="50" t="s">
        <v>766</v>
      </c>
      <c r="B9" s="52">
        <v>242.42857142857142</v>
      </c>
      <c r="C9" s="52">
        <v>201.05714285714285</v>
      </c>
      <c r="D9" s="52">
        <v>201.05714285714285</v>
      </c>
      <c r="E9" s="52">
        <v>242.42857142857142</v>
      </c>
      <c r="F9" s="54">
        <f>IF(C9=0,0,C9/'CONSOLIDADO '!$G$25)</f>
        <v>5.0350601030337672E-2</v>
      </c>
      <c r="G9" s="54">
        <f>IF(D9=0,0,D9/'CONSOLIDADO '!$G$24)</f>
        <v>0.15297826086956523</v>
      </c>
    </row>
    <row r="10" spans="1:7">
      <c r="A10" s="50" t="s">
        <v>765</v>
      </c>
      <c r="B10" s="52">
        <v>170.71428571428572</v>
      </c>
      <c r="C10" s="52">
        <v>170.71428571428572</v>
      </c>
      <c r="D10" s="52">
        <v>170.71428571428572</v>
      </c>
      <c r="E10" s="52">
        <v>170.71428571428572</v>
      </c>
      <c r="F10" s="54">
        <f>IF(C10=0,0,C10/'CONSOLIDADO '!$G$25)</f>
        <v>4.2751860331997668E-2</v>
      </c>
      <c r="G10" s="54">
        <f>IF(D10=0,0,D10/'CONSOLIDADO '!$G$24)</f>
        <v>0.12989130434782609</v>
      </c>
    </row>
    <row r="11" spans="1:7">
      <c r="A11" s="49" t="s">
        <v>793</v>
      </c>
      <c r="B11" s="52">
        <v>773.28571428571422</v>
      </c>
      <c r="C11" s="52">
        <v>174.71428571428572</v>
      </c>
      <c r="D11" s="52">
        <v>174.71428571428572</v>
      </c>
      <c r="E11" s="52">
        <v>174.71428571428572</v>
      </c>
      <c r="F11" s="54">
        <f>IF(C11=0,0,C11/'CONSOLIDADO '!$G$25)</f>
        <v>4.3753577561534016E-2</v>
      </c>
      <c r="G11" s="54">
        <f>IF(D11=0,0,D11/'CONSOLIDADO '!$G$24)</f>
        <v>0.13293478260869568</v>
      </c>
    </row>
    <row r="12" spans="1:7">
      <c r="A12" s="50" t="s">
        <v>473</v>
      </c>
      <c r="B12" s="52">
        <v>48.714285714285715</v>
      </c>
      <c r="C12" s="52">
        <v>48.714285714285715</v>
      </c>
      <c r="D12" s="52">
        <v>48.714285714285715</v>
      </c>
      <c r="E12" s="52">
        <v>48.714285714285715</v>
      </c>
      <c r="F12" s="54">
        <f>IF(C12=0,0,C12/'CONSOLIDADO '!$G$25)</f>
        <v>1.2199484831139085E-2</v>
      </c>
      <c r="G12" s="54">
        <f>IF(D12=0,0,D12/'CONSOLIDADO '!$G$24)</f>
        <v>3.7065217391304348E-2</v>
      </c>
    </row>
    <row r="13" spans="1:7">
      <c r="A13" s="50" t="s">
        <v>371</v>
      </c>
      <c r="B13" s="52">
        <v>46</v>
      </c>
      <c r="C13" s="52">
        <v>0</v>
      </c>
      <c r="D13" s="52">
        <v>0</v>
      </c>
      <c r="E13" s="52">
        <v>0</v>
      </c>
      <c r="F13" s="54">
        <f>IF(C13=0,0,C13/'CONSOLIDADO '!$G$25)</f>
        <v>0</v>
      </c>
      <c r="G13" s="54">
        <f>IF(D13=0,0,D13/'CONSOLIDADO '!$G$24)</f>
        <v>0</v>
      </c>
    </row>
    <row r="14" spans="1:7">
      <c r="A14" s="50" t="s">
        <v>249</v>
      </c>
      <c r="B14" s="52">
        <v>184</v>
      </c>
      <c r="C14" s="52">
        <v>0</v>
      </c>
      <c r="D14" s="52">
        <v>0</v>
      </c>
      <c r="E14" s="52">
        <v>0</v>
      </c>
      <c r="F14" s="54">
        <f>IF(C14=0,0,C14/'CONSOLIDADO '!$G$25)</f>
        <v>0</v>
      </c>
      <c r="G14" s="54">
        <f>IF(D14=0,0,D14/'CONSOLIDADO '!$G$24)</f>
        <v>0</v>
      </c>
    </row>
    <row r="15" spans="1:7">
      <c r="A15" s="50" t="s">
        <v>278</v>
      </c>
      <c r="B15" s="52">
        <v>92</v>
      </c>
      <c r="C15" s="52">
        <v>0</v>
      </c>
      <c r="D15" s="52">
        <v>0</v>
      </c>
      <c r="E15" s="52">
        <v>0</v>
      </c>
      <c r="F15" s="54">
        <f>IF(C15=0,0,C15/'CONSOLIDADO '!$G$25)</f>
        <v>0</v>
      </c>
      <c r="G15" s="54">
        <f>IF(D15=0,0,D15/'CONSOLIDADO '!$G$24)</f>
        <v>0</v>
      </c>
    </row>
    <row r="16" spans="1:7">
      <c r="A16" s="50" t="s">
        <v>755</v>
      </c>
      <c r="B16" s="52">
        <v>181.85714285714286</v>
      </c>
      <c r="C16" s="52">
        <v>81.571428571428569</v>
      </c>
      <c r="D16" s="52">
        <v>81.571428571428569</v>
      </c>
      <c r="E16" s="52">
        <v>81.571428571428569</v>
      </c>
      <c r="F16" s="54">
        <f>IF(C16=0,0,C16/'CONSOLIDADO '!$G$25)</f>
        <v>2.0427876359473362E-2</v>
      </c>
      <c r="G16" s="54">
        <f>IF(D16=0,0,D16/'CONSOLIDADO '!$G$24)</f>
        <v>6.2065217391304349E-2</v>
      </c>
    </row>
    <row r="17" spans="1:7">
      <c r="A17" s="50" t="s">
        <v>753</v>
      </c>
      <c r="B17" s="52">
        <v>220.71428571428572</v>
      </c>
      <c r="C17" s="52">
        <v>44.428571428571431</v>
      </c>
      <c r="D17" s="52">
        <v>44.428571428571431</v>
      </c>
      <c r="E17" s="52">
        <v>44.428571428571431</v>
      </c>
      <c r="F17" s="54">
        <f>IF(C17=0,0,C17/'CONSOLIDADO '!$G$25)</f>
        <v>1.1126216370921569E-2</v>
      </c>
      <c r="G17" s="54">
        <f>IF(D17=0,0,D17/'CONSOLIDADO '!$G$24)</f>
        <v>3.3804347826086961E-2</v>
      </c>
    </row>
    <row r="18" spans="1:7">
      <c r="A18" s="49" t="s">
        <v>794</v>
      </c>
      <c r="B18" s="52">
        <v>188.42857142857144</v>
      </c>
      <c r="C18" s="52">
        <v>50.428571428571431</v>
      </c>
      <c r="D18" s="52">
        <v>50.428571428571431</v>
      </c>
      <c r="E18" s="52">
        <v>50.428571428571431</v>
      </c>
      <c r="F18" s="54">
        <f>IF(C18=0,0,C18/'CONSOLIDADO '!$G$25)</f>
        <v>1.262879221522609E-2</v>
      </c>
      <c r="G18" s="54">
        <f>IF(D18=0,0,D18/'CONSOLIDADO '!$G$24)</f>
        <v>3.8369565217391308E-2</v>
      </c>
    </row>
    <row r="19" spans="1:7">
      <c r="A19" s="50" t="s">
        <v>760</v>
      </c>
      <c r="B19" s="52">
        <v>188.42857142857144</v>
      </c>
      <c r="C19" s="52">
        <v>50.428571428571431</v>
      </c>
      <c r="D19" s="52">
        <v>50.428571428571431</v>
      </c>
      <c r="E19" s="52">
        <v>50.428571428571431</v>
      </c>
      <c r="F19" s="54">
        <f>IF(C19=0,0,C19/'CONSOLIDADO '!$G$25)</f>
        <v>1.262879221522609E-2</v>
      </c>
      <c r="G19" s="54">
        <f>IF(D19=0,0,D19/'CONSOLIDADO '!$G$24)</f>
        <v>3.8369565217391308E-2</v>
      </c>
    </row>
    <row r="20" spans="1:7">
      <c r="A20" s="49" t="s">
        <v>796</v>
      </c>
      <c r="B20" s="52">
        <v>603.85714285714289</v>
      </c>
      <c r="C20" s="52">
        <v>0</v>
      </c>
      <c r="D20" s="52">
        <v>0</v>
      </c>
      <c r="E20" s="52">
        <v>0</v>
      </c>
      <c r="F20" s="54">
        <f>IF(C20=0,0,C20/'CONSOLIDADO '!$G$25)</f>
        <v>0</v>
      </c>
      <c r="G20" s="54">
        <f>IF(D20=0,0,D20/'CONSOLIDADO '!$G$24)</f>
        <v>0</v>
      </c>
    </row>
    <row r="21" spans="1:7">
      <c r="A21" s="50" t="s">
        <v>752</v>
      </c>
      <c r="B21" s="52">
        <v>414</v>
      </c>
      <c r="C21" s="52">
        <v>0</v>
      </c>
      <c r="D21" s="52">
        <v>0</v>
      </c>
      <c r="E21" s="52">
        <v>0</v>
      </c>
      <c r="F21" s="54"/>
      <c r="G21" s="54"/>
    </row>
    <row r="22" spans="1:7">
      <c r="A22" s="50" t="s">
        <v>763</v>
      </c>
      <c r="B22" s="52">
        <v>189.85714285714286</v>
      </c>
      <c r="C22" s="52">
        <v>0</v>
      </c>
      <c r="D22" s="52">
        <v>0</v>
      </c>
      <c r="E22" s="52">
        <v>0</v>
      </c>
      <c r="F22" s="54"/>
      <c r="G22" s="54"/>
    </row>
    <row r="23" spans="1:7">
      <c r="A23" s="49" t="s">
        <v>795</v>
      </c>
      <c r="B23" s="52">
        <v>150.42857142857144</v>
      </c>
      <c r="C23" s="52">
        <v>0</v>
      </c>
      <c r="D23" s="52">
        <v>0</v>
      </c>
      <c r="E23" s="52">
        <v>0</v>
      </c>
      <c r="F23" s="54"/>
      <c r="G23" s="54"/>
    </row>
    <row r="24" spans="1:7">
      <c r="A24" s="50" t="s">
        <v>592</v>
      </c>
      <c r="B24" s="52">
        <v>150.42857142857144</v>
      </c>
      <c r="C24" s="52">
        <v>0</v>
      </c>
      <c r="D24" s="52">
        <v>0</v>
      </c>
      <c r="E24" s="52">
        <v>0</v>
      </c>
      <c r="F24" s="54"/>
      <c r="G24" s="54"/>
    </row>
    <row r="25" spans="1:7">
      <c r="A25" s="49" t="s">
        <v>104</v>
      </c>
      <c r="B25" s="52">
        <v>3117.1428571428573</v>
      </c>
      <c r="C25" s="52">
        <v>857.34285714285716</v>
      </c>
      <c r="D25" s="52">
        <v>805.34285714285716</v>
      </c>
      <c r="E25" s="52">
        <v>1314.2857142857142</v>
      </c>
      <c r="F25" s="54"/>
      <c r="G25" s="54"/>
    </row>
    <row r="26" spans="1:7">
      <c r="F26" s="54"/>
      <c r="G26" s="54"/>
    </row>
    <row r="27" spans="1:7">
      <c r="F27" s="54"/>
      <c r="G27" s="54"/>
    </row>
    <row r="28" spans="1:7">
      <c r="F28" s="54"/>
      <c r="G28" s="54"/>
    </row>
    <row r="29" spans="1:7">
      <c r="F29" s="54"/>
      <c r="G29" s="54"/>
    </row>
    <row r="30" spans="1:7">
      <c r="F30" s="54"/>
      <c r="G30" s="54"/>
    </row>
    <row r="31" spans="1:7">
      <c r="F31" s="54"/>
      <c r="G31" s="54"/>
    </row>
    <row r="32" spans="1:7">
      <c r="F32" s="54"/>
      <c r="G32" s="54"/>
    </row>
    <row r="33" spans="6:7">
      <c r="F33" s="54"/>
      <c r="G33" s="54"/>
    </row>
    <row r="34" spans="6:7">
      <c r="F34" s="54"/>
      <c r="G34" s="54"/>
    </row>
    <row r="35" spans="6:7">
      <c r="F35" s="54"/>
      <c r="G35" s="54"/>
    </row>
    <row r="36" spans="6:7">
      <c r="F36" s="54"/>
      <c r="G36" s="54"/>
    </row>
    <row r="37" spans="6:7">
      <c r="F37" s="54"/>
      <c r="G37" s="54"/>
    </row>
    <row r="38" spans="6:7">
      <c r="F38" s="54"/>
      <c r="G38" s="54"/>
    </row>
    <row r="39" spans="6:7">
      <c r="F39" s="54"/>
      <c r="G39" s="54"/>
    </row>
    <row r="40" spans="6:7">
      <c r="F40" s="54"/>
      <c r="G40" s="54"/>
    </row>
    <row r="41" spans="6:7">
      <c r="F41" s="54"/>
      <c r="G41" s="54"/>
    </row>
    <row r="42" spans="6:7">
      <c r="F42" s="54"/>
      <c r="G42" s="54"/>
    </row>
    <row r="43" spans="6:7">
      <c r="F43" s="54"/>
      <c r="G43" s="54"/>
    </row>
    <row r="44" spans="6:7">
      <c r="F44" s="54"/>
      <c r="G44" s="54"/>
    </row>
    <row r="45" spans="6:7">
      <c r="F45" s="54"/>
      <c r="G45" s="54"/>
    </row>
    <row r="46" spans="6:7">
      <c r="F46" s="54"/>
      <c r="G46" s="54"/>
    </row>
    <row r="47" spans="6:7">
      <c r="F47" s="54"/>
      <c r="G47" s="54"/>
    </row>
    <row r="48" spans="6:7">
      <c r="F48" s="54"/>
      <c r="G48" s="54"/>
    </row>
    <row r="49" spans="6:7">
      <c r="F49" s="54"/>
      <c r="G49" s="54"/>
    </row>
    <row r="50" spans="6:7">
      <c r="F50" s="54"/>
      <c r="G50" s="54"/>
    </row>
    <row r="51" spans="6:7">
      <c r="F51" s="54"/>
      <c r="G51" s="54"/>
    </row>
    <row r="52" spans="6:7">
      <c r="F52" s="54"/>
      <c r="G52" s="54"/>
    </row>
    <row r="53" spans="6:7">
      <c r="F53" s="54"/>
      <c r="G53" s="54"/>
    </row>
    <row r="54" spans="6:7">
      <c r="F54" s="54"/>
      <c r="G54" s="54"/>
    </row>
    <row r="55" spans="6:7">
      <c r="F55" s="54"/>
      <c r="G55" s="54"/>
    </row>
    <row r="56" spans="6:7">
      <c r="F56" s="54"/>
      <c r="G56" s="54"/>
    </row>
    <row r="57" spans="6:7">
      <c r="F57" s="54"/>
      <c r="G57" s="54"/>
    </row>
    <row r="58" spans="6:7">
      <c r="F58" s="54"/>
      <c r="G58" s="54"/>
    </row>
    <row r="59" spans="6:7">
      <c r="F59" s="54"/>
      <c r="G59" s="54"/>
    </row>
    <row r="60" spans="6:7">
      <c r="F60" s="54"/>
      <c r="G60" s="54"/>
    </row>
    <row r="61" spans="6:7">
      <c r="F61" s="54"/>
      <c r="G61" s="54"/>
    </row>
    <row r="62" spans="6:7">
      <c r="F62" s="54"/>
      <c r="G62" s="54"/>
    </row>
    <row r="63" spans="6:7">
      <c r="F63" s="54"/>
      <c r="G63" s="54"/>
    </row>
    <row r="64" spans="6:7">
      <c r="F64" s="54"/>
      <c r="G64" s="54"/>
    </row>
    <row r="65" spans="6:7">
      <c r="F65" s="54"/>
      <c r="G65" s="54"/>
    </row>
    <row r="66" spans="6:7">
      <c r="F66" s="54"/>
      <c r="G66" s="54"/>
    </row>
    <row r="67" spans="6:7">
      <c r="F67" s="54"/>
      <c r="G67" s="54"/>
    </row>
    <row r="68" spans="6:7">
      <c r="F68" s="54"/>
      <c r="G68" s="54"/>
    </row>
    <row r="69" spans="6:7">
      <c r="F69" s="54"/>
      <c r="G69" s="54"/>
    </row>
    <row r="70" spans="6:7">
      <c r="F70" s="54"/>
      <c r="G70" s="54"/>
    </row>
    <row r="71" spans="6:7">
      <c r="F71" s="54"/>
      <c r="G71" s="54"/>
    </row>
    <row r="72" spans="6:7">
      <c r="F72" s="54"/>
      <c r="G72" s="54"/>
    </row>
    <row r="73" spans="6:7">
      <c r="F73" s="54"/>
      <c r="G73" s="54"/>
    </row>
    <row r="74" spans="6:7">
      <c r="F74" s="54"/>
      <c r="G74" s="54"/>
    </row>
    <row r="75" spans="6:7">
      <c r="F75" s="54"/>
      <c r="G75" s="54"/>
    </row>
    <row r="76" spans="6:7">
      <c r="F76" s="53"/>
      <c r="G76" s="53"/>
    </row>
    <row r="77" spans="6:7">
      <c r="F77" s="54"/>
      <c r="G77" s="54"/>
    </row>
    <row r="78" spans="6:7">
      <c r="F78" s="54"/>
      <c r="G78" s="54"/>
    </row>
    <row r="79" spans="6:7">
      <c r="F79" s="54"/>
      <c r="G79" s="54"/>
    </row>
    <row r="80" spans="6:7">
      <c r="F80" s="54"/>
      <c r="G80" s="54"/>
    </row>
    <row r="81" spans="6:7">
      <c r="F81" s="54"/>
      <c r="G81" s="54"/>
    </row>
    <row r="82" spans="6:7">
      <c r="F82" s="72"/>
      <c r="G82" s="72"/>
    </row>
    <row r="83" spans="6:7">
      <c r="F83" s="54"/>
      <c r="G83" s="54"/>
    </row>
    <row r="84" spans="6:7">
      <c r="F84" s="54"/>
      <c r="G84" s="54"/>
    </row>
    <row r="85" spans="6:7">
      <c r="F85" s="72"/>
      <c r="G85" s="72"/>
    </row>
    <row r="86" spans="6:7">
      <c r="F86" s="54"/>
      <c r="G86" s="54"/>
    </row>
    <row r="87" spans="6:7">
      <c r="F87" s="54"/>
      <c r="G87" s="54"/>
    </row>
    <row r="88" spans="6:7">
      <c r="F88" s="54"/>
      <c r="G88" s="54"/>
    </row>
    <row r="89" spans="6:7">
      <c r="F89" s="72"/>
      <c r="G89" s="72"/>
    </row>
    <row r="90" spans="6:7">
      <c r="F90" s="54"/>
      <c r="G90" s="54"/>
    </row>
    <row r="91" spans="6:7">
      <c r="F91" s="54"/>
      <c r="G91" s="54"/>
    </row>
    <row r="92" spans="6:7">
      <c r="F92" s="54"/>
      <c r="G92" s="54"/>
    </row>
    <row r="93" spans="6:7">
      <c r="F93" s="54"/>
      <c r="G93" s="54"/>
    </row>
    <row r="94" spans="6:7">
      <c r="F94" s="54"/>
      <c r="G94" s="54"/>
    </row>
    <row r="95" spans="6:7">
      <c r="F95" s="54"/>
      <c r="G95" s="54"/>
    </row>
    <row r="96" spans="6:7">
      <c r="F96" s="54"/>
      <c r="G96" s="54"/>
    </row>
    <row r="97" spans="6:7">
      <c r="F97" s="54"/>
      <c r="G97" s="54"/>
    </row>
    <row r="98" spans="6:7">
      <c r="F98" s="54"/>
      <c r="G98" s="54"/>
    </row>
    <row r="99" spans="6:7">
      <c r="F99" s="54"/>
      <c r="G99" s="54"/>
    </row>
    <row r="100" spans="6:7">
      <c r="F100" s="54"/>
      <c r="G100" s="54"/>
    </row>
    <row r="101" spans="6:7">
      <c r="F101" s="54"/>
      <c r="G101" s="54"/>
    </row>
    <row r="102" spans="6:7">
      <c r="F102" s="54"/>
      <c r="G102" s="54"/>
    </row>
    <row r="103" spans="6:7">
      <c r="F103" s="54"/>
      <c r="G103" s="54"/>
    </row>
    <row r="104" spans="6:7">
      <c r="F104" s="54"/>
      <c r="G104" s="54"/>
    </row>
    <row r="105" spans="6:7">
      <c r="F105" s="54"/>
      <c r="G105" s="54"/>
    </row>
    <row r="106" spans="6:7">
      <c r="F106" s="54"/>
      <c r="G106" s="54"/>
    </row>
    <row r="107" spans="6:7">
      <c r="F107" s="54"/>
      <c r="G107" s="54"/>
    </row>
    <row r="108" spans="6:7">
      <c r="F108" s="54"/>
      <c r="G108" s="54"/>
    </row>
    <row r="109" spans="6:7">
      <c r="F109" s="54"/>
      <c r="G109" s="54"/>
    </row>
    <row r="110" spans="6:7">
      <c r="F110" s="54"/>
      <c r="G110" s="54"/>
    </row>
    <row r="111" spans="6:7">
      <c r="F111" s="54"/>
      <c r="G111" s="54"/>
    </row>
    <row r="112" spans="6:7">
      <c r="F112" s="54"/>
      <c r="G112" s="54"/>
    </row>
    <row r="113" spans="6:7">
      <c r="F113" s="54"/>
      <c r="G113" s="54"/>
    </row>
    <row r="114" spans="6:7">
      <c r="F114" s="54"/>
      <c r="G114" s="54"/>
    </row>
    <row r="115" spans="6:7">
      <c r="F115" s="54"/>
      <c r="G115" s="54"/>
    </row>
    <row r="116" spans="6:7">
      <c r="F116" s="54"/>
      <c r="G116" s="54"/>
    </row>
    <row r="117" spans="6:7">
      <c r="F117" s="54"/>
      <c r="G117" s="54"/>
    </row>
    <row r="118" spans="6:7">
      <c r="F118" s="54"/>
      <c r="G118" s="54"/>
    </row>
    <row r="119" spans="6:7">
      <c r="F119" s="54"/>
      <c r="G119" s="54"/>
    </row>
    <row r="120" spans="6:7">
      <c r="F120" s="54"/>
      <c r="G120" s="54"/>
    </row>
    <row r="121" spans="6:7">
      <c r="F121" s="54"/>
      <c r="G121" s="54"/>
    </row>
    <row r="122" spans="6:7">
      <c r="F122" s="54"/>
      <c r="G122" s="54"/>
    </row>
    <row r="123" spans="6:7">
      <c r="F123" s="54"/>
      <c r="G123" s="54"/>
    </row>
    <row r="124" spans="6:7">
      <c r="F124" s="54"/>
      <c r="G124" s="54"/>
    </row>
    <row r="125" spans="6:7">
      <c r="F125" s="54"/>
      <c r="G125" s="54"/>
    </row>
    <row r="126" spans="6:7">
      <c r="F126" s="54"/>
      <c r="G126" s="54"/>
    </row>
    <row r="127" spans="6:7">
      <c r="F127" s="72"/>
      <c r="G127" s="72"/>
    </row>
    <row r="128" spans="6:7">
      <c r="F128" s="54"/>
      <c r="G128" s="54"/>
    </row>
    <row r="129" spans="6:7">
      <c r="F129" s="54"/>
      <c r="G129" s="54"/>
    </row>
    <row r="130" spans="6:7">
      <c r="F130" s="54"/>
      <c r="G130" s="54"/>
    </row>
    <row r="131" spans="6:7">
      <c r="F131" s="54"/>
      <c r="G131" s="54"/>
    </row>
    <row r="132" spans="6:7">
      <c r="F132" s="54"/>
      <c r="G132" s="54"/>
    </row>
    <row r="133" spans="6:7">
      <c r="F133" s="54"/>
      <c r="G133" s="54"/>
    </row>
    <row r="134" spans="6:7">
      <c r="F134" s="54"/>
      <c r="G134" s="54"/>
    </row>
    <row r="135" spans="6:7">
      <c r="F135" s="72"/>
      <c r="G135" s="72"/>
    </row>
    <row r="136" spans="6:7">
      <c r="F136" s="54"/>
      <c r="G136" s="54"/>
    </row>
    <row r="137" spans="6:7">
      <c r="F137" s="54"/>
      <c r="G137" s="54"/>
    </row>
    <row r="138" spans="6:7">
      <c r="F138" s="54"/>
      <c r="G138" s="54"/>
    </row>
    <row r="139" spans="6:7">
      <c r="F139" s="54"/>
      <c r="G139" s="54"/>
    </row>
    <row r="140" spans="6:7">
      <c r="F140" s="54"/>
      <c r="G140" s="54"/>
    </row>
    <row r="141" spans="6:7">
      <c r="F141" s="54"/>
      <c r="G141" s="54"/>
    </row>
    <row r="142" spans="6:7">
      <c r="F142" s="54"/>
      <c r="G142" s="54"/>
    </row>
    <row r="143" spans="6:7">
      <c r="F143" s="54"/>
      <c r="G143" s="54"/>
    </row>
    <row r="144" spans="6:7">
      <c r="F144" s="72"/>
      <c r="G144" s="72"/>
    </row>
    <row r="145" spans="6:7">
      <c r="F145" s="54"/>
      <c r="G145" s="54"/>
    </row>
    <row r="146" spans="6:7">
      <c r="F146" s="54"/>
      <c r="G146" s="54"/>
    </row>
    <row r="147" spans="6:7">
      <c r="F147" s="54"/>
      <c r="G147" s="54"/>
    </row>
    <row r="148" spans="6:7">
      <c r="F148" s="54"/>
      <c r="G148" s="54"/>
    </row>
    <row r="149" spans="6:7">
      <c r="F149" s="54"/>
      <c r="G149" s="54"/>
    </row>
    <row r="150" spans="6:7">
      <c r="F150" s="54"/>
      <c r="G150" s="54"/>
    </row>
    <row r="151" spans="6:7">
      <c r="F151" s="54"/>
      <c r="G151" s="54"/>
    </row>
    <row r="152" spans="6:7">
      <c r="F152" s="54"/>
      <c r="G152" s="54"/>
    </row>
    <row r="153" spans="6:7">
      <c r="F153" s="54"/>
      <c r="G153" s="54"/>
    </row>
    <row r="154" spans="6:7">
      <c r="F154" s="54"/>
      <c r="G154" s="54"/>
    </row>
    <row r="155" spans="6:7">
      <c r="F155" s="54"/>
      <c r="G155" s="54"/>
    </row>
    <row r="156" spans="6:7">
      <c r="F156" s="54"/>
      <c r="G156" s="54"/>
    </row>
    <row r="157" spans="6:7">
      <c r="F157" s="72"/>
      <c r="G157" s="72"/>
    </row>
    <row r="158" spans="6:7">
      <c r="F158" s="54"/>
      <c r="G158" s="54"/>
    </row>
    <row r="159" spans="6:7">
      <c r="F159" s="54"/>
      <c r="G159" s="54"/>
    </row>
    <row r="160" spans="6:7">
      <c r="F160" s="72"/>
      <c r="G160" s="72"/>
    </row>
    <row r="161" spans="6:7">
      <c r="F161" s="54"/>
      <c r="G161" s="54"/>
    </row>
    <row r="162" spans="6:7">
      <c r="F162" s="72"/>
      <c r="G162" s="72"/>
    </row>
    <row r="163" spans="6:7">
      <c r="F163" s="54"/>
      <c r="G163" s="54"/>
    </row>
    <row r="164" spans="6:7">
      <c r="F164" s="54"/>
      <c r="G164" s="54"/>
    </row>
    <row r="165" spans="6:7">
      <c r="F165" s="54"/>
      <c r="G165" s="54"/>
    </row>
    <row r="166" spans="6:7">
      <c r="F166" s="54"/>
      <c r="G166" s="54"/>
    </row>
    <row r="167" spans="6:7">
      <c r="F167" s="54"/>
      <c r="G167" s="54"/>
    </row>
    <row r="168" spans="6:7">
      <c r="F168" s="54"/>
      <c r="G168" s="54"/>
    </row>
    <row r="169" spans="6:7">
      <c r="F169" s="54"/>
      <c r="G169" s="54"/>
    </row>
    <row r="170" spans="6:7">
      <c r="F170" s="54"/>
      <c r="G170" s="54"/>
    </row>
    <row r="171" spans="6:7">
      <c r="F171" s="72"/>
      <c r="G171" s="72"/>
    </row>
    <row r="172" spans="6:7">
      <c r="F172" s="54"/>
      <c r="G172" s="54"/>
    </row>
    <row r="173" spans="6:7">
      <c r="F173" s="54"/>
      <c r="G173" s="54"/>
    </row>
    <row r="174" spans="6:7">
      <c r="F174" s="54"/>
      <c r="G174" s="54"/>
    </row>
    <row r="175" spans="6:7">
      <c r="F175" s="54"/>
      <c r="G175" s="54"/>
    </row>
    <row r="176" spans="6:7">
      <c r="F176" s="54"/>
      <c r="G176" s="54"/>
    </row>
    <row r="177" spans="6:7">
      <c r="F177" s="54"/>
      <c r="G177" s="54"/>
    </row>
    <row r="178" spans="6:7">
      <c r="F178" s="54"/>
      <c r="G178" s="54"/>
    </row>
    <row r="179" spans="6:7">
      <c r="F179" s="54"/>
      <c r="G179" s="54"/>
    </row>
    <row r="180" spans="6:7">
      <c r="F180" s="54"/>
      <c r="G180" s="54"/>
    </row>
    <row r="181" spans="6:7">
      <c r="F181" s="54"/>
      <c r="G181" s="54"/>
    </row>
    <row r="182" spans="6:7">
      <c r="F182" s="73"/>
      <c r="G182"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126PE01-PR08-F2</vt:lpstr>
      <vt:lpstr>resumen</vt:lpstr>
      <vt:lpstr>CONSOLIDADO </vt:lpstr>
      <vt:lpstr>CONSOLIDADO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2018-10-08T13:00:23Z</cp:lastPrinted>
  <dcterms:created xsi:type="dcterms:W3CDTF">2017-08-30T21:06:16Z</dcterms:created>
  <dcterms:modified xsi:type="dcterms:W3CDTF">2020-01-08T16:38:25Z</dcterms:modified>
</cp:coreProperties>
</file>