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pivotCache/pivotCacheDefinition2.xml" ContentType="application/vnd.openxmlformats-officedocument.spreadsheetml.pivotCacheDefinition+xml"/>
  <Override PartName="/xl/pivotCache/pivotCacheRecords2.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pivotTables/pivotTable1.xml" ContentType="application/vnd.openxmlformats-officedocument.spreadsheetml.pivotTable+xml"/>
  <Override PartName="/xl/pivotTables/pivotTable2.xml" ContentType="application/vnd.openxmlformats-officedocument.spreadsheetml.pivotTable+xml"/>
  <Override PartName="/xl/pivotTables/pivotTable3.xml" ContentType="application/vnd.openxmlformats-officedocument.spreadsheetml.pivotTable+xml"/>
  <Override PartName="/xl/pivotTables/pivotTable4.xml" ContentType="application/vnd.openxmlformats-officedocument.spreadsheetml.pivotTable+xml"/>
  <Override PartName="/xl/pivotTables/pivotTable5.xml" ContentType="application/vnd.openxmlformats-officedocument.spreadsheetml.pivotTable+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drawings/drawing2.xml" ContentType="application/vnd.openxmlformats-officedocument.drawing+xml"/>
  <Override PartName="/xl/comments2.xml" ContentType="application/vnd.openxmlformats-officedocument.spreadsheetml.comments+xml"/>
  <Override PartName="/xl/pivotTables/pivotTable6.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2228"/>
  <workbookPr/>
  <mc:AlternateContent xmlns:mc="http://schemas.openxmlformats.org/markup-compatibility/2006">
    <mc:Choice Requires="x15">
      <x15ac:absPath xmlns:x15ac="http://schemas.microsoft.com/office/spreadsheetml/2010/11/ac" url="C:\Users\marcela.reyes\Documents\ARCHIVOS SECRETARIA DE AMBIENTE\TRANSPARENCIA (nuevo)\Control\Reportes\Plan anual auditoria\Evaluación y seguimiento\Seguimiento contraloría\2018\"/>
    </mc:Choice>
  </mc:AlternateContent>
  <xr:revisionPtr revIDLastSave="0" documentId="8_{7C1E4074-341C-4025-A53D-C7A12C615067}" xr6:coauthVersionLast="45" xr6:coauthVersionMax="45" xr10:uidLastSave="{00000000-0000-0000-0000-000000000000}"/>
  <bookViews>
    <workbookView showHorizontalScroll="0" showVerticalScroll="0" showSheetTabs="0" xWindow="-120" yWindow="-120" windowWidth="24240" windowHeight="13140" xr2:uid="{00000000-000D-0000-FFFF-FFFF00000000}"/>
  </bookViews>
  <sheets>
    <sheet name="126PE01-PR08-F2" sheetId="1" r:id="rId1"/>
    <sheet name="resumen" sheetId="15" r:id="rId2"/>
    <sheet name="CONSOLIDADO " sheetId="2" r:id="rId3"/>
    <sheet name="CONSOLIDADO %" sheetId="8" r:id="rId4"/>
  </sheets>
  <definedNames>
    <definedName name="__bookmark_1">#REF!</definedName>
    <definedName name="_xlnm._FilterDatabase" localSheetId="0" hidden="1">'126PE01-PR08-F2'!$A$8:$AR$128</definedName>
  </definedNames>
  <calcPr calcId="191029"/>
  <pivotCaches>
    <pivotCache cacheId="0" r:id="rId5"/>
    <pivotCache cacheId="1" r:id="rId6"/>
  </pivotCaches>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8" i="15" l="1"/>
  <c r="G6" i="15" s="1"/>
  <c r="E5" i="15"/>
  <c r="E6" i="15"/>
  <c r="E7" i="15"/>
  <c r="E4" i="15"/>
  <c r="C6" i="15"/>
  <c r="C4" i="15"/>
  <c r="C74" i="15"/>
  <c r="C73" i="15"/>
  <c r="C5" i="15"/>
  <c r="C7" i="15"/>
  <c r="C77" i="15"/>
  <c r="C75" i="15"/>
  <c r="C72" i="15"/>
  <c r="C76" i="15"/>
  <c r="G5" i="15" l="1"/>
  <c r="C78" i="15"/>
  <c r="G4" i="15"/>
  <c r="G7" i="15"/>
  <c r="Z127" i="1"/>
  <c r="Y127" i="1"/>
  <c r="V127" i="1"/>
  <c r="W127" i="1" s="1"/>
  <c r="U127" i="1"/>
  <c r="Z126" i="1"/>
  <c r="Y126" i="1"/>
  <c r="V126" i="1"/>
  <c r="W126" i="1" s="1"/>
  <c r="U126" i="1"/>
  <c r="Z125" i="1"/>
  <c r="Y125" i="1"/>
  <c r="V125" i="1"/>
  <c r="W125" i="1" s="1"/>
  <c r="U125" i="1"/>
  <c r="Z124" i="1"/>
  <c r="Y124" i="1"/>
  <c r="V124" i="1"/>
  <c r="W124" i="1" s="1"/>
  <c r="U124" i="1"/>
  <c r="Z123" i="1"/>
  <c r="Y123" i="1"/>
  <c r="V123" i="1"/>
  <c r="W123" i="1" s="1"/>
  <c r="U123" i="1"/>
  <c r="Z122" i="1"/>
  <c r="Y122" i="1"/>
  <c r="V122" i="1"/>
  <c r="W122" i="1" s="1"/>
  <c r="U122" i="1"/>
  <c r="Z121" i="1"/>
  <c r="Y121" i="1"/>
  <c r="V121" i="1"/>
  <c r="W121" i="1" s="1"/>
  <c r="U121" i="1"/>
  <c r="Z120" i="1"/>
  <c r="Y120" i="1"/>
  <c r="V120" i="1"/>
  <c r="W120" i="1" s="1"/>
  <c r="U120" i="1"/>
  <c r="Z119" i="1"/>
  <c r="Y119" i="1"/>
  <c r="V119" i="1"/>
  <c r="W119" i="1" s="1"/>
  <c r="U119" i="1"/>
  <c r="Z118" i="1"/>
  <c r="Y118" i="1"/>
  <c r="V118" i="1"/>
  <c r="W118" i="1" s="1"/>
  <c r="U118" i="1"/>
  <c r="Z117" i="1"/>
  <c r="Y117" i="1"/>
  <c r="V117" i="1"/>
  <c r="W117" i="1" s="1"/>
  <c r="U117" i="1"/>
  <c r="Z116" i="1"/>
  <c r="Y116" i="1"/>
  <c r="V116" i="1"/>
  <c r="W116" i="1" s="1"/>
  <c r="U116" i="1"/>
  <c r="Z115" i="1"/>
  <c r="Y115" i="1"/>
  <c r="V115" i="1"/>
  <c r="W115" i="1" s="1"/>
  <c r="U115" i="1"/>
  <c r="Z114" i="1"/>
  <c r="Y114" i="1"/>
  <c r="V114" i="1"/>
  <c r="W114" i="1" s="1"/>
  <c r="U114" i="1"/>
  <c r="Z113" i="1"/>
  <c r="Y113" i="1"/>
  <c r="V113" i="1"/>
  <c r="W113" i="1" s="1"/>
  <c r="U113" i="1"/>
  <c r="Z112" i="1"/>
  <c r="Y112" i="1"/>
  <c r="V112" i="1"/>
  <c r="W112" i="1" s="1"/>
  <c r="U112" i="1"/>
  <c r="Z111" i="1"/>
  <c r="Y111" i="1"/>
  <c r="V111" i="1"/>
  <c r="W111" i="1" s="1"/>
  <c r="U111" i="1"/>
  <c r="Z110" i="1"/>
  <c r="Y110" i="1"/>
  <c r="V110" i="1"/>
  <c r="W110" i="1" s="1"/>
  <c r="U110" i="1"/>
  <c r="Z109" i="1"/>
  <c r="Y109" i="1"/>
  <c r="V109" i="1"/>
  <c r="W109" i="1" s="1"/>
  <c r="U109" i="1"/>
  <c r="Z108" i="1"/>
  <c r="Y108" i="1"/>
  <c r="V108" i="1"/>
  <c r="W108" i="1" s="1"/>
  <c r="U108" i="1"/>
  <c r="Z107" i="1"/>
  <c r="Y107" i="1"/>
  <c r="V107" i="1"/>
  <c r="W107" i="1" s="1"/>
  <c r="U107" i="1"/>
  <c r="Z106" i="1"/>
  <c r="Y106" i="1"/>
  <c r="V106" i="1"/>
  <c r="W106" i="1" s="1"/>
  <c r="U106" i="1"/>
  <c r="Z90" i="1"/>
  <c r="Y90" i="1"/>
  <c r="V90" i="1"/>
  <c r="W90" i="1" s="1"/>
  <c r="U90" i="1"/>
  <c r="Z89" i="1"/>
  <c r="Y89" i="1"/>
  <c r="V89" i="1"/>
  <c r="W89" i="1" s="1"/>
  <c r="U89" i="1"/>
  <c r="Z88" i="1"/>
  <c r="Y88" i="1"/>
  <c r="V88" i="1"/>
  <c r="W88" i="1" s="1"/>
  <c r="U88" i="1"/>
  <c r="Z87" i="1"/>
  <c r="Y87" i="1"/>
  <c r="V87" i="1"/>
  <c r="W87" i="1" s="1"/>
  <c r="U87" i="1"/>
  <c r="Z86" i="1"/>
  <c r="Y86" i="1"/>
  <c r="V86" i="1"/>
  <c r="W86" i="1" s="1"/>
  <c r="U86" i="1"/>
  <c r="Z85" i="1"/>
  <c r="Y85" i="1"/>
  <c r="V85" i="1"/>
  <c r="W85" i="1" s="1"/>
  <c r="U85" i="1"/>
  <c r="Z84" i="1"/>
  <c r="Y84" i="1"/>
  <c r="V84" i="1"/>
  <c r="W84" i="1" s="1"/>
  <c r="U84" i="1"/>
  <c r="Z83" i="1"/>
  <c r="Y83" i="1"/>
  <c r="V83" i="1"/>
  <c r="W83" i="1" s="1"/>
  <c r="U83" i="1"/>
  <c r="Z82" i="1"/>
  <c r="Y82" i="1"/>
  <c r="V82" i="1"/>
  <c r="W82" i="1" s="1"/>
  <c r="U82" i="1"/>
  <c r="Z81" i="1"/>
  <c r="Y81" i="1"/>
  <c r="V81" i="1"/>
  <c r="W81" i="1" s="1"/>
  <c r="U81" i="1"/>
  <c r="Z80" i="1"/>
  <c r="Y80" i="1"/>
  <c r="V80" i="1"/>
  <c r="W80" i="1" s="1"/>
  <c r="U80" i="1"/>
  <c r="Z79" i="1"/>
  <c r="Y79" i="1"/>
  <c r="V79" i="1"/>
  <c r="W79" i="1" s="1"/>
  <c r="U79" i="1"/>
  <c r="Z78" i="1"/>
  <c r="Y78" i="1"/>
  <c r="V78" i="1"/>
  <c r="W78" i="1" s="1"/>
  <c r="U78" i="1"/>
  <c r="Z77" i="1"/>
  <c r="Y77" i="1"/>
  <c r="V77" i="1"/>
  <c r="W77" i="1" s="1"/>
  <c r="U77" i="1"/>
  <c r="Z76" i="1"/>
  <c r="Y76" i="1"/>
  <c r="V76" i="1"/>
  <c r="W76" i="1" s="1"/>
  <c r="U76" i="1"/>
  <c r="Z75" i="1"/>
  <c r="Y75" i="1"/>
  <c r="V75" i="1"/>
  <c r="W75" i="1" s="1"/>
  <c r="U75" i="1"/>
  <c r="Z74" i="1"/>
  <c r="Y74" i="1"/>
  <c r="V74" i="1"/>
  <c r="W74" i="1" s="1"/>
  <c r="U74" i="1"/>
  <c r="Z73" i="1"/>
  <c r="Y73" i="1"/>
  <c r="V73" i="1"/>
  <c r="W73" i="1" s="1"/>
  <c r="U73" i="1"/>
  <c r="Z72" i="1"/>
  <c r="Y72" i="1"/>
  <c r="V72" i="1"/>
  <c r="W72" i="1" s="1"/>
  <c r="U72" i="1"/>
  <c r="Z71" i="1"/>
  <c r="Y71" i="1"/>
  <c r="V71" i="1"/>
  <c r="W71" i="1" s="1"/>
  <c r="U71" i="1"/>
  <c r="Z70" i="1"/>
  <c r="Y70" i="1"/>
  <c r="V70" i="1"/>
  <c r="W70" i="1" s="1"/>
  <c r="U70" i="1"/>
  <c r="Z69" i="1"/>
  <c r="Y69" i="1"/>
  <c r="V69" i="1"/>
  <c r="W69" i="1" s="1"/>
  <c r="U69" i="1"/>
  <c r="Z68" i="1"/>
  <c r="Y68" i="1"/>
  <c r="V68" i="1"/>
  <c r="W68" i="1" s="1"/>
  <c r="U68" i="1"/>
  <c r="Z67" i="1"/>
  <c r="Y67" i="1"/>
  <c r="V67" i="1"/>
  <c r="W67" i="1" s="1"/>
  <c r="U67" i="1"/>
  <c r="G8" i="15" l="1"/>
  <c r="X85" i="1"/>
  <c r="X89" i="1"/>
  <c r="X74" i="1"/>
  <c r="X78" i="1"/>
  <c r="X121" i="1"/>
  <c r="X123" i="1"/>
  <c r="X125" i="1"/>
  <c r="X127" i="1"/>
  <c r="X67" i="1"/>
  <c r="X69" i="1"/>
  <c r="X82" i="1"/>
  <c r="X106" i="1"/>
  <c r="X114" i="1"/>
  <c r="X70" i="1"/>
  <c r="X90" i="1"/>
  <c r="X109" i="1"/>
  <c r="X113" i="1"/>
  <c r="X73" i="1"/>
  <c r="X75" i="1"/>
  <c r="X79" i="1"/>
  <c r="X83" i="1"/>
  <c r="X117" i="1"/>
  <c r="X116" i="1"/>
  <c r="X86" i="1"/>
  <c r="X115" i="1"/>
  <c r="X84" i="1"/>
  <c r="X120" i="1"/>
  <c r="X122" i="1"/>
  <c r="X107" i="1"/>
  <c r="X81" i="1"/>
  <c r="X112" i="1"/>
  <c r="X76" i="1"/>
  <c r="X80" i="1"/>
  <c r="X111" i="1"/>
  <c r="X68" i="1"/>
  <c r="X77" i="1"/>
  <c r="X108" i="1"/>
  <c r="X124" i="1"/>
  <c r="X72" i="1"/>
  <c r="X88" i="1"/>
  <c r="X119" i="1"/>
  <c r="X71" i="1"/>
  <c r="X87" i="1"/>
  <c r="X118" i="1"/>
  <c r="X110" i="1"/>
  <c r="X126" i="1"/>
  <c r="V16" i="1"/>
  <c r="V32" i="1"/>
  <c r="V17" i="1"/>
  <c r="V18" i="1"/>
  <c r="V19" i="1"/>
  <c r="V91" i="1"/>
  <c r="V20" i="1"/>
  <c r="V92" i="1"/>
  <c r="V93" i="1"/>
  <c r="V21" i="1"/>
  <c r="V33" i="1"/>
  <c r="V22" i="1"/>
  <c r="V34" i="1"/>
  <c r="V35" i="1"/>
  <c r="V40" i="1"/>
  <c r="V9" i="1"/>
  <c r="V41" i="1"/>
  <c r="V42" i="1"/>
  <c r="V43" i="1"/>
  <c r="V44" i="1"/>
  <c r="V23" i="1"/>
  <c r="V10" i="1"/>
  <c r="V45" i="1"/>
  <c r="V36" i="1"/>
  <c r="V37" i="1"/>
  <c r="V46" i="1"/>
  <c r="V47" i="1"/>
  <c r="V11" i="1"/>
  <c r="V12" i="1"/>
  <c r="V48" i="1"/>
  <c r="V49" i="1"/>
  <c r="V50" i="1"/>
  <c r="V51" i="1"/>
  <c r="V13" i="1"/>
  <c r="V52" i="1"/>
  <c r="V53" i="1"/>
  <c r="V24" i="1"/>
  <c r="V14" i="1"/>
  <c r="V25" i="1"/>
  <c r="V26" i="1"/>
  <c r="V94" i="1"/>
  <c r="V95" i="1"/>
  <c r="V54" i="1"/>
  <c r="V27" i="1"/>
  <c r="V28" i="1"/>
  <c r="V29" i="1"/>
  <c r="V55" i="1"/>
  <c r="V56" i="1"/>
  <c r="V57" i="1"/>
  <c r="V96" i="1"/>
  <c r="V97" i="1"/>
  <c r="V58" i="1"/>
  <c r="V59" i="1"/>
  <c r="V60" i="1"/>
  <c r="V38" i="1"/>
  <c r="V98" i="1"/>
  <c r="V99" i="1"/>
  <c r="V61" i="1"/>
  <c r="V62" i="1"/>
  <c r="V63" i="1"/>
  <c r="V64" i="1"/>
  <c r="V100" i="1"/>
  <c r="V101" i="1"/>
  <c r="V30" i="1"/>
  <c r="V65" i="1"/>
  <c r="V39" i="1"/>
  <c r="V66" i="1"/>
  <c r="V31" i="1"/>
  <c r="V15" i="1"/>
  <c r="W15" i="1" s="1"/>
  <c r="U31" i="1"/>
  <c r="U16" i="1"/>
  <c r="U32" i="1"/>
  <c r="U17" i="1"/>
  <c r="U18" i="1"/>
  <c r="U19" i="1"/>
  <c r="U91" i="1"/>
  <c r="U20" i="1"/>
  <c r="U92" i="1"/>
  <c r="U93" i="1"/>
  <c r="U21" i="1"/>
  <c r="U33" i="1"/>
  <c r="U22" i="1"/>
  <c r="U34" i="1"/>
  <c r="U35" i="1"/>
  <c r="U40" i="1"/>
  <c r="U9" i="1"/>
  <c r="U41" i="1"/>
  <c r="U42" i="1"/>
  <c r="U43" i="1"/>
  <c r="U44" i="1"/>
  <c r="U23" i="1"/>
  <c r="U10" i="1"/>
  <c r="U45" i="1"/>
  <c r="U36" i="1"/>
  <c r="U37" i="1"/>
  <c r="U46" i="1"/>
  <c r="U47" i="1"/>
  <c r="U11" i="1"/>
  <c r="U12" i="1"/>
  <c r="U48" i="1"/>
  <c r="U49" i="1"/>
  <c r="U50" i="1"/>
  <c r="U51" i="1"/>
  <c r="U13" i="1"/>
  <c r="U52" i="1"/>
  <c r="U53" i="1"/>
  <c r="U24" i="1"/>
  <c r="U14" i="1"/>
  <c r="U25" i="1"/>
  <c r="U26" i="1"/>
  <c r="U94" i="1"/>
  <c r="U95" i="1"/>
  <c r="U54" i="1"/>
  <c r="U27" i="1"/>
  <c r="U28" i="1"/>
  <c r="U29" i="1"/>
  <c r="U55" i="1"/>
  <c r="U56" i="1"/>
  <c r="U57" i="1"/>
  <c r="U96" i="1"/>
  <c r="U97" i="1"/>
  <c r="U58" i="1"/>
  <c r="U59" i="1"/>
  <c r="U60" i="1"/>
  <c r="U38" i="1"/>
  <c r="U98" i="1"/>
  <c r="U99" i="1"/>
  <c r="U61" i="1"/>
  <c r="U62" i="1"/>
  <c r="U63" i="1"/>
  <c r="U64" i="1"/>
  <c r="U100" i="1"/>
  <c r="U101" i="1"/>
  <c r="U30" i="1"/>
  <c r="U65" i="1"/>
  <c r="U39" i="1"/>
  <c r="U66" i="1"/>
  <c r="U15" i="1"/>
  <c r="V128" i="1" l="1"/>
  <c r="U128" i="1"/>
  <c r="Z16" i="1"/>
  <c r="Z32" i="1"/>
  <c r="Z17" i="1"/>
  <c r="Z18" i="1"/>
  <c r="Z19" i="1"/>
  <c r="Z91" i="1"/>
  <c r="Z20" i="1"/>
  <c r="Z92" i="1"/>
  <c r="Z93" i="1"/>
  <c r="Z21" i="1"/>
  <c r="Z33" i="1"/>
  <c r="Z22" i="1"/>
  <c r="Z34" i="1"/>
  <c r="Z35" i="1"/>
  <c r="Z40" i="1"/>
  <c r="Z9" i="1"/>
  <c r="Z41" i="1"/>
  <c r="Z42" i="1"/>
  <c r="Z43" i="1"/>
  <c r="Z44" i="1"/>
  <c r="Z23" i="1"/>
  <c r="Z10" i="1"/>
  <c r="Z45" i="1"/>
  <c r="Z36" i="1"/>
  <c r="Z37" i="1"/>
  <c r="Z46" i="1"/>
  <c r="Z47" i="1"/>
  <c r="Z11" i="1"/>
  <c r="Z12" i="1"/>
  <c r="Z48" i="1"/>
  <c r="Z49" i="1"/>
  <c r="Z50" i="1"/>
  <c r="Z51" i="1"/>
  <c r="Z13" i="1"/>
  <c r="Z52" i="1"/>
  <c r="Z53" i="1"/>
  <c r="Z24" i="1"/>
  <c r="Z14" i="1"/>
  <c r="Z25" i="1"/>
  <c r="Z26" i="1"/>
  <c r="Z94" i="1"/>
  <c r="Z95" i="1"/>
  <c r="Z54" i="1"/>
  <c r="Z27" i="1"/>
  <c r="Z28" i="1"/>
  <c r="Z29" i="1"/>
  <c r="Z55" i="1"/>
  <c r="Z56" i="1"/>
  <c r="Z57" i="1"/>
  <c r="Z96" i="1"/>
  <c r="Z97" i="1"/>
  <c r="Z58" i="1"/>
  <c r="Z59" i="1"/>
  <c r="Z60" i="1"/>
  <c r="Z38" i="1"/>
  <c r="Z98" i="1"/>
  <c r="Z99" i="1"/>
  <c r="Z61" i="1"/>
  <c r="Z62" i="1"/>
  <c r="Z63" i="1"/>
  <c r="Z64" i="1"/>
  <c r="Z100" i="1"/>
  <c r="Z101" i="1"/>
  <c r="Z30" i="1"/>
  <c r="Z65" i="1"/>
  <c r="Z39" i="1"/>
  <c r="Z66" i="1"/>
  <c r="Z31" i="1"/>
  <c r="W16" i="1"/>
  <c r="W32" i="1"/>
  <c r="W17" i="1"/>
  <c r="W18" i="1"/>
  <c r="W19" i="1"/>
  <c r="W91" i="1"/>
  <c r="W20" i="1"/>
  <c r="W92" i="1"/>
  <c r="W93" i="1"/>
  <c r="W21" i="1"/>
  <c r="W33" i="1"/>
  <c r="W22" i="1"/>
  <c r="W34" i="1"/>
  <c r="W35" i="1"/>
  <c r="W40" i="1"/>
  <c r="W9" i="1"/>
  <c r="W41" i="1"/>
  <c r="W42" i="1"/>
  <c r="W43" i="1"/>
  <c r="W44" i="1"/>
  <c r="W23" i="1"/>
  <c r="W10" i="1"/>
  <c r="W45" i="1"/>
  <c r="W36" i="1"/>
  <c r="W37" i="1"/>
  <c r="W46" i="1"/>
  <c r="W47" i="1"/>
  <c r="W11" i="1"/>
  <c r="W12" i="1"/>
  <c r="W48" i="1"/>
  <c r="W49" i="1"/>
  <c r="W50" i="1"/>
  <c r="W51" i="1"/>
  <c r="W13" i="1"/>
  <c r="W52" i="1"/>
  <c r="W53" i="1"/>
  <c r="W24" i="1"/>
  <c r="W14" i="1"/>
  <c r="W25" i="1"/>
  <c r="W26" i="1"/>
  <c r="W94" i="1"/>
  <c r="W95" i="1"/>
  <c r="W54" i="1"/>
  <c r="W27" i="1"/>
  <c r="W28" i="1"/>
  <c r="W29" i="1"/>
  <c r="W55" i="1"/>
  <c r="W56" i="1"/>
  <c r="W57" i="1"/>
  <c r="W96" i="1"/>
  <c r="W97" i="1"/>
  <c r="W58" i="1"/>
  <c r="W59" i="1"/>
  <c r="W60" i="1"/>
  <c r="W38" i="1"/>
  <c r="W98" i="1"/>
  <c r="W99" i="1"/>
  <c r="W61" i="1"/>
  <c r="W62" i="1"/>
  <c r="W63" i="1"/>
  <c r="W64" i="1"/>
  <c r="W100" i="1"/>
  <c r="W101" i="1"/>
  <c r="W30" i="1"/>
  <c r="W65" i="1"/>
  <c r="W39" i="1"/>
  <c r="W66" i="1"/>
  <c r="W31" i="1"/>
  <c r="W128" i="1" l="1"/>
  <c r="Y100" i="1"/>
  <c r="X100" i="1"/>
  <c r="Y96" i="1"/>
  <c r="X96" i="1"/>
  <c r="X29" i="1"/>
  <c r="Y29" i="1" s="1"/>
  <c r="X13" i="1"/>
  <c r="Y13" i="1" s="1"/>
  <c r="Y46" i="1"/>
  <c r="X46" i="1"/>
  <c r="Y40" i="1"/>
  <c r="X40" i="1"/>
  <c r="X20" i="1"/>
  <c r="Y20" i="1" s="1"/>
  <c r="Y65" i="1"/>
  <c r="X65" i="1"/>
  <c r="Y64" i="1"/>
  <c r="X64" i="1"/>
  <c r="Y99" i="1"/>
  <c r="X99" i="1"/>
  <c r="Y59" i="1"/>
  <c r="X59" i="1"/>
  <c r="Y57" i="1"/>
  <c r="X57" i="1"/>
  <c r="X28" i="1"/>
  <c r="Y28" i="1" s="1"/>
  <c r="Y94" i="1"/>
  <c r="X94" i="1"/>
  <c r="X24" i="1"/>
  <c r="Y24" i="1" s="1"/>
  <c r="Y51" i="1"/>
  <c r="X51" i="1"/>
  <c r="X12" i="1"/>
  <c r="Y12" i="1" s="1"/>
  <c r="X37" i="1"/>
  <c r="Y37" i="1" s="1"/>
  <c r="Y42" i="1"/>
  <c r="X42" i="1"/>
  <c r="X35" i="1"/>
  <c r="Y35" i="1" s="1"/>
  <c r="X21" i="1"/>
  <c r="Y21" i="1" s="1"/>
  <c r="Y91" i="1"/>
  <c r="X91" i="1"/>
  <c r="X32" i="1"/>
  <c r="Y32" i="1" s="1"/>
  <c r="X39" i="1"/>
  <c r="Y39" i="1" s="1"/>
  <c r="Y60" i="1"/>
  <c r="X60" i="1"/>
  <c r="Y95" i="1"/>
  <c r="X95" i="1"/>
  <c r="Y48" i="1"/>
  <c r="X48" i="1"/>
  <c r="Y43" i="1"/>
  <c r="X43" i="1"/>
  <c r="X33" i="1"/>
  <c r="Y33" i="1" s="1"/>
  <c r="X17" i="1"/>
  <c r="Y17" i="1" s="1"/>
  <c r="X30" i="1"/>
  <c r="Y30" i="1" s="1"/>
  <c r="Y98" i="1"/>
  <c r="X98" i="1"/>
  <c r="Y58" i="1"/>
  <c r="X58" i="1"/>
  <c r="Y56" i="1"/>
  <c r="X56" i="1"/>
  <c r="X27" i="1"/>
  <c r="Y27" i="1" s="1"/>
  <c r="X26" i="1"/>
  <c r="Y26" i="1" s="1"/>
  <c r="Y53" i="1"/>
  <c r="X53" i="1"/>
  <c r="Y50" i="1"/>
  <c r="X50" i="1"/>
  <c r="X11" i="1"/>
  <c r="Y11" i="1" s="1"/>
  <c r="X36" i="1"/>
  <c r="Y36" i="1" s="1"/>
  <c r="X23" i="1"/>
  <c r="Y23" i="1" s="1"/>
  <c r="Y41" i="1"/>
  <c r="X41" i="1"/>
  <c r="X34" i="1"/>
  <c r="Y34" i="1" s="1"/>
  <c r="Y93" i="1"/>
  <c r="X93" i="1"/>
  <c r="X19" i="1"/>
  <c r="Y19" i="1" s="1"/>
  <c r="Y61" i="1"/>
  <c r="X61" i="1"/>
  <c r="X14" i="1"/>
  <c r="Y14" i="1" s="1"/>
  <c r="X10" i="1"/>
  <c r="Y10" i="1" s="1"/>
  <c r="X31" i="1"/>
  <c r="Y31" i="1" s="1"/>
  <c r="Y63" i="1"/>
  <c r="X63" i="1"/>
  <c r="Y66" i="1"/>
  <c r="X66" i="1"/>
  <c r="Y101" i="1"/>
  <c r="X101" i="1"/>
  <c r="Y62" i="1"/>
  <c r="X62" i="1"/>
  <c r="X38" i="1"/>
  <c r="Y38" i="1" s="1"/>
  <c r="Y97" i="1"/>
  <c r="X97" i="1"/>
  <c r="Y55" i="1"/>
  <c r="X55" i="1"/>
  <c r="Y54" i="1"/>
  <c r="X54" i="1"/>
  <c r="X25" i="1"/>
  <c r="Y25" i="1" s="1"/>
  <c r="Y52" i="1"/>
  <c r="X52" i="1"/>
  <c r="Y49" i="1"/>
  <c r="X49" i="1"/>
  <c r="Y47" i="1"/>
  <c r="X47" i="1"/>
  <c r="Y45" i="1"/>
  <c r="X45" i="1"/>
  <c r="Y44" i="1"/>
  <c r="X44" i="1"/>
  <c r="X9" i="1"/>
  <c r="X22" i="1"/>
  <c r="Y22" i="1" s="1"/>
  <c r="Y92" i="1"/>
  <c r="X92" i="1"/>
  <c r="X18" i="1"/>
  <c r="Y18" i="1" s="1"/>
  <c r="X16" i="1"/>
  <c r="Y16" i="1" s="1"/>
  <c r="G13" i="8"/>
  <c r="G15" i="8"/>
  <c r="G20" i="8"/>
  <c r="F13" i="8"/>
  <c r="F20" i="8"/>
  <c r="Y9" i="1" l="1"/>
  <c r="X15" i="1"/>
  <c r="X128" i="1" s="1"/>
  <c r="Y15" i="1" l="1"/>
  <c r="Y128" i="1" s="1"/>
  <c r="Z15" i="1"/>
  <c r="Z128" i="1" s="1"/>
  <c r="G25" i="2" l="1"/>
  <c r="F16" i="8" l="1"/>
  <c r="F17" i="8"/>
  <c r="F18" i="8"/>
  <c r="F19" i="8"/>
  <c r="F9" i="8"/>
  <c r="F15" i="8"/>
  <c r="F10" i="8"/>
  <c r="F12" i="8"/>
  <c r="F5" i="8"/>
  <c r="F11" i="8"/>
  <c r="F7" i="8"/>
  <c r="F4" i="8"/>
  <c r="F6" i="8"/>
  <c r="F14" i="8"/>
  <c r="F8" i="8"/>
  <c r="G27" i="2"/>
  <c r="D15" i="2" l="1"/>
  <c r="G24" i="2" l="1"/>
  <c r="G12" i="8" l="1"/>
  <c r="G16" i="8"/>
  <c r="G19" i="8"/>
  <c r="G17" i="8"/>
  <c r="G9" i="8"/>
  <c r="G10" i="8"/>
  <c r="G18" i="8"/>
  <c r="G26" i="2"/>
  <c r="G6" i="8"/>
  <c r="G14" i="8"/>
  <c r="G7" i="8"/>
  <c r="G5" i="8"/>
  <c r="G8" i="8"/>
  <c r="G4" i="8"/>
  <c r="G11"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andrea romero</author>
    <author>FRANCISCO.ROMERO</author>
  </authors>
  <commentList>
    <comment ref="Q5" authorId="0" shapeId="0" xr:uid="{F9E351F3-7B25-47D4-BEE3-4FD63A105548}">
      <text>
        <r>
          <rPr>
            <b/>
            <sz val="9"/>
            <color indexed="81"/>
            <rFont val="Tahoma"/>
            <family val="2"/>
          </rPr>
          <t>OCI:</t>
        </r>
        <r>
          <rPr>
            <sz val="9"/>
            <color indexed="81"/>
            <rFont val="Tahoma"/>
            <family val="2"/>
          </rPr>
          <t xml:space="preserve">
(28) VARIABLES DEL INDICADOR</t>
        </r>
      </text>
    </comment>
    <comment ref="AL8" authorId="1" shapeId="0" xr:uid="{66B52081-6D84-4123-933C-48FB6F310D4F}">
      <text>
        <r>
          <rPr>
            <b/>
            <sz val="9"/>
            <color indexed="81"/>
            <rFont val="Tahoma"/>
            <family val="2"/>
          </rPr>
          <t>OCI:</t>
        </r>
        <r>
          <rPr>
            <sz val="9"/>
            <color indexed="81"/>
            <rFont val="Tahoma"/>
            <family val="2"/>
          </rPr>
          <t xml:space="preserve">
</t>
        </r>
        <r>
          <rPr>
            <sz val="12"/>
            <color indexed="81"/>
            <rFont val="Tahoma"/>
            <family val="2"/>
          </rPr>
          <t>incorpore  el  resultado  del  indicador  a  la  fecha  de
corte  de
l 
seguimiento
respectivo.
(Número con dos decimales)</t>
        </r>
      </text>
    </comment>
    <comment ref="AM8" authorId="1" shapeId="0" xr:uid="{E314E0D5-3410-428D-B4D1-1AD553AE45B0}">
      <text>
        <r>
          <rPr>
            <b/>
            <sz val="9"/>
            <color indexed="81"/>
            <rFont val="Tahoma"/>
            <family val="2"/>
          </rPr>
          <t>OCI:</t>
        </r>
        <r>
          <rPr>
            <sz val="9"/>
            <color indexed="81"/>
            <rFont val="Tahoma"/>
            <family val="2"/>
          </rPr>
          <t xml:space="preserve">
</t>
        </r>
        <r>
          <rPr>
            <sz val="11"/>
            <color indexed="81"/>
            <rFont val="Tahoma"/>
            <family val="2"/>
          </rPr>
          <t>Incorpore el seguimiento de la acción a la fecha de 
corte  del  seguimiento, 
el
análisis  debe  ser  coherente  con  el  resultado  del  indicador
y  el 
avance en la ejecución de las actividades
.
(Máximo 600 caracteres)</t>
        </r>
      </text>
    </comment>
    <comment ref="AN8" authorId="1" shapeId="0" xr:uid="{62697DC6-9149-4D2F-8FCD-4CC154E41475}">
      <text>
        <r>
          <rPr>
            <b/>
            <sz val="11"/>
            <color indexed="81"/>
            <rFont val="Tahoma"/>
            <family val="2"/>
          </rPr>
          <t>OCI:</t>
        </r>
        <r>
          <rPr>
            <sz val="11"/>
            <color indexed="81"/>
            <rFont val="Tahoma"/>
            <family val="2"/>
          </rPr>
          <t xml:space="preserve">
C
alifique  de  0  a  100  el  porcentaje  de  avance  de  la  acción  teniendo 
en cuenta el seguimiento registrado a 
la fecha de reporte. (Máximo 3 dígitos sin decimales)</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laquijano</author>
  </authors>
  <commentList>
    <comment ref="A13" authorId="0" shapeId="0" xr:uid="{00000000-0006-0000-0100-000001000000}">
      <text>
        <r>
          <rPr>
            <b/>
            <sz val="8"/>
            <color indexed="81"/>
            <rFont val="Tahoma"/>
            <family val="2"/>
          </rPr>
          <t>Consignar la fecha (dia-mes-año) de subscripción del plan en la celda demarcada</t>
        </r>
        <r>
          <rPr>
            <sz val="8"/>
            <color indexed="81"/>
            <rFont val="Tahoma"/>
            <family val="2"/>
          </rPr>
          <t xml:space="preserve">
 </t>
        </r>
      </text>
    </comment>
  </commentList>
</comments>
</file>

<file path=xl/sharedStrings.xml><?xml version="1.0" encoding="utf-8"?>
<sst xmlns="http://schemas.openxmlformats.org/spreadsheetml/2006/main" count="2433" uniqueCount="836">
  <si>
    <t>ACTIVIDADES / PLAZO EN SEMANAS</t>
  </si>
  <si>
    <t>ACTIVIDADES / AVANCE FÍSICO DE EJECUCIÓN</t>
  </si>
  <si>
    <t>FILA_1</t>
  </si>
  <si>
    <t>FILA_2</t>
  </si>
  <si>
    <t>FILA_3</t>
  </si>
  <si>
    <t>FILA_4</t>
  </si>
  <si>
    <t>FILA_5</t>
  </si>
  <si>
    <t>TIPO DE ACCIÓN 
C, AC, AP, AM</t>
  </si>
  <si>
    <t>Puntaje Logrado por las Actividades  (PLA)</t>
  </si>
  <si>
    <t xml:space="preserve">Puntaje Logrado por las Actividades Vencidas (PLAV)  </t>
  </si>
  <si>
    <t>Puntaje Atribuido a las Actividades Vencidas (PAAVI)</t>
  </si>
  <si>
    <t>Fecha de Evaluación:</t>
  </si>
  <si>
    <t xml:space="preserve">Informe presentado a la Contraloría General de la República </t>
  </si>
  <si>
    <t>SEGUIMIENTO PLANES DE MEJORAMIENTO</t>
  </si>
  <si>
    <t>FORMULARIO 14.1</t>
  </si>
  <si>
    <t xml:space="preserve">Entidad: </t>
  </si>
  <si>
    <t xml:space="preserve">Representante Legal:  </t>
  </si>
  <si>
    <t>NIT</t>
  </si>
  <si>
    <t xml:space="preserve">Período Informado: </t>
  </si>
  <si>
    <t xml:space="preserve">Fecha de Suscripción: </t>
  </si>
  <si>
    <t xml:space="preserve">Fecha de Evaluación: </t>
  </si>
  <si>
    <t>Puntajes base de evaluación:</t>
  </si>
  <si>
    <t>Puntaje base evaluación de cumplimiento</t>
  </si>
  <si>
    <t xml:space="preserve">PBEC = </t>
  </si>
  <si>
    <t xml:space="preserve">Puntaje base evaluación de avance </t>
  </si>
  <si>
    <t xml:space="preserve">PBEA = </t>
  </si>
  <si>
    <t>CPM = POMVi/PBEC</t>
  </si>
  <si>
    <t xml:space="preserve">Avance del plan de mejoramiento </t>
  </si>
  <si>
    <t>AP= POMi/PBEA</t>
  </si>
  <si>
    <t>AVANCE</t>
  </si>
  <si>
    <t>CUMPLIMIENTO</t>
  </si>
  <si>
    <t>% AVANCE</t>
  </si>
  <si>
    <t>Suma de Puntaje Logrado por las Actividades  (PLA)</t>
  </si>
  <si>
    <t>PROPÓSITO DE LA ACCIÓN</t>
  </si>
  <si>
    <t>DEPENDENCIA RESPONSABLE</t>
  </si>
  <si>
    <t xml:space="preserve">PROCESO </t>
  </si>
  <si>
    <t>FILA_6</t>
  </si>
  <si>
    <t>FILA_7</t>
  </si>
  <si>
    <t>FILA_8</t>
  </si>
  <si>
    <t>FILA_9</t>
  </si>
  <si>
    <t>FILA_10</t>
  </si>
  <si>
    <t>FILA_11</t>
  </si>
  <si>
    <t>FILA_12</t>
  </si>
  <si>
    <t>FILA_13</t>
  </si>
  <si>
    <t>FILA_14</t>
  </si>
  <si>
    <t>FILA_15</t>
  </si>
  <si>
    <t>FILA_16</t>
  </si>
  <si>
    <t>FILA_17</t>
  </si>
  <si>
    <t>FILA_18</t>
  </si>
  <si>
    <t>FILA_19</t>
  </si>
  <si>
    <t>FILA_20</t>
  </si>
  <si>
    <t>FILA_21</t>
  </si>
  <si>
    <t>FILA_22</t>
  </si>
  <si>
    <t>FILA_23</t>
  </si>
  <si>
    <t>FILA_24</t>
  </si>
  <si>
    <t>FILA_25</t>
  </si>
  <si>
    <t>FILA_26</t>
  </si>
  <si>
    <t>FILA_27</t>
  </si>
  <si>
    <t>FILA_28</t>
  </si>
  <si>
    <t>FILA_29</t>
  </si>
  <si>
    <t>FILA_30</t>
  </si>
  <si>
    <t>FILA_31</t>
  </si>
  <si>
    <t>FILA_32</t>
  </si>
  <si>
    <t>FILA_33</t>
  </si>
  <si>
    <t>FILA_34</t>
  </si>
  <si>
    <t>FILA_35</t>
  </si>
  <si>
    <t>FILA_36</t>
  </si>
  <si>
    <t>FILA_37</t>
  </si>
  <si>
    <t>FILA_38</t>
  </si>
  <si>
    <t>FILA_39</t>
  </si>
  <si>
    <t>FILA_40</t>
  </si>
  <si>
    <t>FILA_41</t>
  </si>
  <si>
    <t>FILA_42</t>
  </si>
  <si>
    <t>FILA_43</t>
  </si>
  <si>
    <t>FILA_44</t>
  </si>
  <si>
    <t>FILA_45</t>
  </si>
  <si>
    <t>FILA_46</t>
  </si>
  <si>
    <t>FILA_47</t>
  </si>
  <si>
    <t>FILA_48</t>
  </si>
  <si>
    <t>FILA_49</t>
  </si>
  <si>
    <t>FILA_50</t>
  </si>
  <si>
    <t>FILA_51</t>
  </si>
  <si>
    <t>FILA_52</t>
  </si>
  <si>
    <t>FILA_53</t>
  </si>
  <si>
    <t>FILA_54</t>
  </si>
  <si>
    <t>FILA_55</t>
  </si>
  <si>
    <t>FILA_56</t>
  </si>
  <si>
    <t>FILA_57</t>
  </si>
  <si>
    <t>FILA_58</t>
  </si>
  <si>
    <t>FILA_59</t>
  </si>
  <si>
    <t>FILA_60</t>
  </si>
  <si>
    <t>FILA_61</t>
  </si>
  <si>
    <t>FILA_62</t>
  </si>
  <si>
    <t>FILA_63</t>
  </si>
  <si>
    <t>FILA_64</t>
  </si>
  <si>
    <t>FILA_65</t>
  </si>
  <si>
    <t>FILA_66</t>
  </si>
  <si>
    <t>FILA_67</t>
  </si>
  <si>
    <t>FILA_68</t>
  </si>
  <si>
    <t>FILA_69</t>
  </si>
  <si>
    <t>La actividad se realizó dentro de los tiempos programados</t>
  </si>
  <si>
    <t>El hallazgo se vuelve a presentar dentro de los siguientes seis meses de cerrada la totalidad de las actividades</t>
  </si>
  <si>
    <t xml:space="preserve">Suma de Puntaje Logrado por las Actividades Vencidas (PLAV)  </t>
  </si>
  <si>
    <t>Etiquetas de fila</t>
  </si>
  <si>
    <t>Total general</t>
  </si>
  <si>
    <t>%  CUMPLIMIENTO</t>
  </si>
  <si>
    <t xml:space="preserve">Cumplimiento al plan de Mejoramiento </t>
  </si>
  <si>
    <t>[1]</t>
  </si>
  <si>
    <t>SEGUIMIENTO AUTOEVALUACION</t>
  </si>
  <si>
    <t>SEGUIMIENTO Y EVALUACION OCI</t>
  </si>
  <si>
    <t>SEGUIMIENTO</t>
  </si>
  <si>
    <t>-</t>
  </si>
  <si>
    <t>.</t>
  </si>
  <si>
    <t>FORMULACION</t>
  </si>
  <si>
    <t>Planeación Ambiental</t>
  </si>
  <si>
    <t>HALLAZGO</t>
  </si>
  <si>
    <t>Gestión Documental</t>
  </si>
  <si>
    <t>COD_FILA</t>
  </si>
  <si>
    <t>FECHA REPORTE DE LA INFORMACIÓN</t>
  </si>
  <si>
    <t>(4) CÓDIGO DE LA ENTIDAD</t>
  </si>
  <si>
    <t>(8) VIGENCIA PAD AUDITORIA o VISITA</t>
  </si>
  <si>
    <t>(20) CODIGO AUDITORIA SEGÚN PAD DE LA VIGENCIA</t>
  </si>
  <si>
    <t>(22) COMPONENTE</t>
  </si>
  <si>
    <t>(23) FACTOR</t>
  </si>
  <si>
    <t>(24) No. HALLAZGO o Numeral del Informe de la Auditoría o Visita</t>
  </si>
  <si>
    <t>(28) DESCRIPCION DEL HALLAZGO</t>
  </si>
  <si>
    <t>(28) CAUSA DEL HALLAZGO</t>
  </si>
  <si>
    <t>(32) CÓDIGO ACCIÓN</t>
  </si>
  <si>
    <t>(36) DESCRIPCIÓN ACCION</t>
  </si>
  <si>
    <t>(44) NOMBRE DEL INDICADOR</t>
  </si>
  <si>
    <t>(48) FORMULA DEL INDICADOR</t>
  </si>
  <si>
    <t>(60) META</t>
  </si>
  <si>
    <t>(68) FECHA DE INICIO</t>
  </si>
  <si>
    <t>(72) FECHA DE TERMINACIÓN</t>
  </si>
  <si>
    <t>REPORTE PROCESO O DEPENDENCIA RESPONSABLE 
(primer trimestre)</t>
  </si>
  <si>
    <t>REPORTE PROCESO O DEPENDENCIA RESPONSABLE 
(Segundo trimestre)</t>
  </si>
  <si>
    <t>REPORTE PROCESO O DEPENDENCIA RESPONSABLE
 (Tercer trimestre)</t>
  </si>
  <si>
    <t>REPORTE PROCESO O DEPENDENCIA RESPONSABLE (Cuarto trimestre)</t>
  </si>
  <si>
    <t>SEGUIMIENTO OCI
PRIMER TRIMESTRE</t>
  </si>
  <si>
    <t>SEGUIMIENTO OCI
SEGUNDO TRIMESTRE</t>
  </si>
  <si>
    <t>SEGUIMIENTO OCI
TERCER TRIMESTRE</t>
  </si>
  <si>
    <t>SEGUIMIENTO OCI
CUARTO TRIMESTRE</t>
  </si>
  <si>
    <t>(32) RESULTADO INDICADOR</t>
  </si>
  <si>
    <t>(40) EFICACIA ENTIDAD</t>
  </si>
  <si>
    <t>(76) ESTADO Y EVALUACIÓN ENTIDAD</t>
  </si>
  <si>
    <t>(80) ESTADO Y EVALUACIÓN AUDITOR</t>
  </si>
  <si>
    <t>126PE01-PR08-F2 Plan de Mejoramiento consolidado</t>
  </si>
  <si>
    <t>SECRETARIA DISTRITAL DE AMBIENTE</t>
  </si>
  <si>
    <t>MODALIDAD</t>
  </si>
  <si>
    <t>Incumplida</t>
  </si>
  <si>
    <t>SRHS</t>
  </si>
  <si>
    <t>ACTUACIONES ADMINISTRATIVAS QUE RESUELVEN EL TRÁMITE DE PERMISO DE VERTIMIENTOS DE LAS EDS/ TOTAL (291) SOLICITUDES DE PERMISO DE VERTIMIENTOS SIN DECISIÓN DE FONDO *100</t>
  </si>
  <si>
    <t>ATENDER Y DECIDIR DE FONDO LAS SOLICITUDES DE PERMISO DE VERTIMIENTOS RADICADAS POR LAS ESTACIONES DE SERVICIO.</t>
  </si>
  <si>
    <t>LA SITUACIÓN DESCRITA TIENE COMO CAUSA LA INAPLICACIÓN DE LOS PROCEDIMIENTOS ESTABLECIDOS, ASÍ COMO, LA INEFICIENCIA ESPECIALMENTE CONFIGURADA DURANTE LOS AÑOS 2011 A 2014, EN RELACIÓN CON IAS FUNCIONES DE CONTROL Y SEGUIMIENTO.</t>
  </si>
  <si>
    <t>HALLAZGO ADMINISTRATIVO CON PRESUNTA INCIDENCIA DISCIPLINARIA, POR NO ADELANTAR CON CELERIDAD Y EFICACIA LA GESTIÓN PARA DECIDIR LAS SOLICITUDES DE PERMISO DE VERTIMIENTOS PRESENTADAS POR LAS ESTACIONES DE SERVICIO.</t>
  </si>
  <si>
    <t>3.1.7</t>
  </si>
  <si>
    <t>N/A</t>
  </si>
  <si>
    <t>126</t>
  </si>
  <si>
    <t>2016-08-25</t>
  </si>
  <si>
    <t>En ejecución</t>
  </si>
  <si>
    <t>2017-11-22</t>
  </si>
  <si>
    <t>NO. DE PQR S ATENDIDOS EN TÉRMINO/ NO. TOTAL DE PQR´S RECIBIDOS</t>
  </si>
  <si>
    <t>PQR S ATENDIDOS EN TÉRMINO</t>
  </si>
  <si>
    <t>ESTABLECER COMO MECANISMO DE CONTROL UN REPORTE SEMANAL CON ALERTAS, COMUNICANDO AL GRUPO DE RUIDO Y AL SUBDIRECTOR DE CALIDAD DE AIRE, AUDITIVA Y VISUAL EL ESTADO DE CUMPLIMIENTO DE LOS PQR S ALLEGADOS EN MATERIA AUDITIVA</t>
  </si>
  <si>
    <t>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t>
  </si>
  <si>
    <t>HALLAZGO ADMINISTRATIVO CON PRESUNTA INCIDENCIA DISCIPLINARIA, POR NO ATENDER DE FONDO LAS PETICIONES, QUEJAS Y RECLAMOS RELACIONADOS CON LA CONTAMINACIÓN AUDITIVA DE LA CIUDAD</t>
  </si>
  <si>
    <t>4.1.1</t>
  </si>
  <si>
    <t>Control Fiscal Interno</t>
  </si>
  <si>
    <t>Control Gestión</t>
  </si>
  <si>
    <t>02 - AUDITORIA DE DESEMPEÑO</t>
  </si>
  <si>
    <t>2017-08-28</t>
  </si>
  <si>
    <t>DERECHOS DE PETICIÓN ATENDIDOS OPORTUNAMENTE / NÚMERO DE DERECHOS DE PETICIÓN RECIBIDOS</t>
  </si>
  <si>
    <t>DERECHOS DE PETICIÓN ATENDIDOS OPORTUNAMENTE.</t>
  </si>
  <si>
    <t>ATENDER OPORTUNAMENTE LOS DERECHOS DE PETICIÓN RELACIONADOS CON LA CONTAMINACIÓN DEL AIRE DE LA CIUDAD (FUENTES FIJAS, FUENTES MÓVILES).</t>
  </si>
  <si>
    <t>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t>
  </si>
  <si>
    <t>HALLAZGO DE CARÁCTER ADMINISTRATIVO CON PRESUNTA INCIDENCIA DISCIPLINARIA, POR NO ATENDER LOS DERECHOS DE PETICIÓN RELACIONADOS CON LA DESCONTAMINACIÓN DEL AIRE DE LA CIUDAD, DENTRO DE LOS PLAZOS PREVISTOS EN EL RESPECTIVO MARCO NORMATIVO.</t>
  </si>
  <si>
    <t>Control de Resultados</t>
  </si>
  <si>
    <t>2017-08-25</t>
  </si>
  <si>
    <t>PETICIONES CON SOLICITUD DE AMPLIACIÓN DE PLAZO / TOTAL DE RESPUESTAS EXTEMPORÁNEAS</t>
  </si>
  <si>
    <t>SOLICITUDES RADICADAS POR AMPLIACIÓN TÉRMINO DE RESPUESTA</t>
  </si>
  <si>
    <t>INFORMAR  AL PETICIONARIO AMPLIACIÓN DEL PLAZO DE RESPUESTA PARA ATENCIÓN A LOS DERECHOS DE PETICIÓN QUE ASÍ LO REQUIERAN; LO ANTERIOR DE CONFORMIDAD CON LO ESTIPULADO EN EL PARÁGRAFO DEL ARTÍCULO 14 DEL DECRETO 1437 DE 2011, REGULADO POR LA LEY 1755 DE 2015.</t>
  </si>
  <si>
    <t>SE EVIDENCIARON RESPUESTAS REMITIDAS EN FORMA EXTEMPORÁNEA</t>
  </si>
  <si>
    <t>HALLAZGO ADMINISTRATIVO CON PRESUNTA INCIDENCIA DISCIPLINARIA, POR NO ATENDER DENTRO DE LOS PLAZOS LEGALES, LOS DERECHOS DE PETICIÓN RELACIONADOS CON LA GESTIÓN EN LOS PARQUES ECOLÓGICOS DISTRITALES DE HUMEDAL, EN LAS VIGENCIAS 2015 Y 2016.</t>
  </si>
  <si>
    <t>Planes, Programas y Proyectos</t>
  </si>
  <si>
    <t>2018-01-29</t>
  </si>
  <si>
    <t>Cumplida</t>
  </si>
  <si>
    <t>En el mes de octubre se anexa copia del acta de reunión que se realizó entre el Subdirector y los coordinadores de los equipos de trabajo de la SCASP y en la cual se impartió la directriz señalada en la acción de mejora.</t>
  </si>
  <si>
    <t>IAAPS CORRECTAMENTE DILIGENCIADOS/ IAAPS DILIGENCIADOS</t>
  </si>
  <si>
    <t>CUMPLIMIENTO DE DIRECTRIZ</t>
  </si>
  <si>
    <t>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t>
  </si>
  <si>
    <t>DEFICIENCIAS EN EL EJERCICIO DE LA SUPERVISIÓN PARA REALIZAR UN ADECUADO CONTROL PARA QUE SE REALICEN TODAS LAS OBLIGACIONES Y ACTIVIDADES PACTADAS CON EL CONTRATISTA Y CON EL RIGOR DEBIDO EN EL CUMPLIMIENTO DE LAS OBLIGACIONES ESPECÍFICAS DEL CONTRATO.</t>
  </si>
  <si>
    <t>HALLAZGO ADMINISTRATIVO POR FALTA DE CONTROL Y SEGUIMIENTO DE LA SUPERVISIÓN DE LOS CONTRATOS SDA-294-2014, SDA-310-2014 Y SDA-338-2015, EN CUMPLIMIENTO DE LAS ACTIVIDADES RELACIONADAS CON LAS OBLIGACIONES ESPECÍFICAS DEL CONTRATISTA</t>
  </si>
  <si>
    <t>3.5</t>
  </si>
  <si>
    <t>Gestión Contractual</t>
  </si>
  <si>
    <t>2017-01-19</t>
  </si>
  <si>
    <t>Corte 2018-04-30. Se evidenció que el procedimiento fue actualizado mediante resolución 3217 del 15/11/17.
En este procedimiento se estableció en un lineamiento lo siguiente: "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
Se aclara que el procedimiento se actualizó de nuevo mediante el radicado 2018IE139366 el 15/06/18 (continua el lineamiento).</t>
  </si>
  <si>
    <t>2018-01-30</t>
  </si>
  <si>
    <t>PROCEDIMIENTO AJUSTADO</t>
  </si>
  <si>
    <t>AJUSTAR EL PROCEDIMIENTO "ESTRUCTURACIÓN DE ESTUDIOS PREVIOS MODALIDAD CONTRATACIÓN DIRECTA 126PA04-PR33", E INCLUIR UN LINEAMIENTO DE FECHAR Y FIRMAR TODOS LOS DOCUMENTOS SOPORTES DEL CONTRATO DONDE SE ACLARE QUE PRIMERO FIRMA EL CONTRATISTA Y LUEGO LA ADMINISTRACIÓN.</t>
  </si>
  <si>
    <t>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t>
  </si>
  <si>
    <t>HALLAZGO DE CARÁCTER ADMINISTRATIVO, POR NO REPORTAR EN EL SIVICOF EL ACTA DE LIQUIDACIÓN DEL CONTRATO 1388 DE 2014, Y POR CUANTO LA MISMA TIENE FECHA DISTINTA A LA DE SU SUSCRIPCIÓN.</t>
  </si>
  <si>
    <t>3.2.9</t>
  </si>
  <si>
    <t xml:space="preserve">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
</t>
  </si>
  <si>
    <t>2018-03-30</t>
  </si>
  <si>
    <t>INSTRUCTIVO REALIZADO Y SOCIALIZADO.</t>
  </si>
  <si>
    <t>INSTRUCTIVO</t>
  </si>
  <si>
    <t>REALIZAR Y SOCIALIZAR CON LOS SUPERVISORES DE CONTRATOS UN INSTRUCTIVO FRENTE A LOS RIESGOS DE LA CONTRATACIÓN POR INCUMPLIMIENTO A LAS NORMAS RELATIVAS AL EJERCICIO INDEBIDO DE LAS FUNCIONES DE SUPERVISIÓN.</t>
  </si>
  <si>
    <t>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t>
  </si>
  <si>
    <t>HALLAZGO DE CARÁCTER ADMINISTRATIVO, CON PRESUNTA INCIDENCIA DISCIPLINARIA, POR INCONSISTENCIAS PRESENTADAS EN LA SUPERVISIÓN DE LOS CONTRATOS 1003 DE 2013, 1237 DE 2016 Y 1023 DE 2013.</t>
  </si>
  <si>
    <t>3.2.7</t>
  </si>
  <si>
    <t>INFORMES Y SOPORTES DE CONVENIO ENVIADOS /TOTAL DE SOPORTES DEL CONVENIO</t>
  </si>
  <si>
    <t>REMISIÓN INFORMES Y SOPORTES DEL CONVENIO</t>
  </si>
  <si>
    <t>REMITIR A LA SUBDIRECCIÓN CONTRACTUAL  TODOS LOS INFORMES Y DOCUMENTOS SOPORTES DE LA EJECUCIÓN DEL CONVENIO 1535 DE 2016</t>
  </si>
  <si>
    <t>FALTA JUSTIFICACIÓN PÓRROGA, DEBILIDADES EN LA SUPERVISIÓN, SOPORTES INCOMPLETOS EN LOS CONTRATOS</t>
  </si>
  <si>
    <t>HALLAZGO ADMINISTRATIVO CON PRESUNTA INCIDENCIA DISCIPLINARIA, POR INCONSISTENCIAS EN LA SUPERVISIÓN DEL CONVENIO INTERADMINISTRATIVO 1535 DE 2016.</t>
  </si>
  <si>
    <t>NÚMERO DE CAPACITACIONES REALIZADAS EN FORMULACIÓN DE ESTUDIOS PREVIOS/ TOTAL CAPACITACIONES EN FORMULACIÓN DE ESTUDIOS PREVIOS PROGRAMADAS</t>
  </si>
  <si>
    <t>CAPACITACIONES EN FORMULACIÓN DE ESTUDIOS PREVIOS EN PROCESOS DE SELECCIÓN</t>
  </si>
  <si>
    <t>CAPACITAR A LOS RESPONSABLES DE LA PARTE TÉCNICA  DE APOYO EN LA FORMULACIÓN DE LOS ESTUDIOS PREVIOS EN LOS PROCESOS DE SELECCIÓN</t>
  </si>
  <si>
    <t>DEFICIENCIAS EN LA FORMULACIÓN DEL PRODUCTO 4 RELACIONADO CON EL ARTÍCULO CIENTIFICO, YA QUE EN EL ESTUDIO PREVIO NO SE DELIMITÓ EL ALCANCE Y CONTENIDO DEL MISMO.</t>
  </si>
  <si>
    <t>HALLAZGO ADMINISTRATIVO CON PRESUNTA INCIDENCIA DISCIPLINARIA, POR NO CUMPLIR INTEGRALMENTE EL ORDINAL 4 DEL NUMERAL 2.2. DE LA CLÁUSULA SEGUNDA DEL CONTRATO DE CONSULTORÍA 1411 DE 2015.</t>
  </si>
  <si>
    <t>3.2.6</t>
  </si>
  <si>
    <t>NÚMERO DE ESTUDIOS PREVIOS DE LOS PROCESOS DE SELECCIÓN  VERIFICADOS/ NÚMERO TOTAL DE ESTUDIOS PREVIOS DE PROCESOS DE SELECCIÓN REALIZADOS *100</t>
  </si>
  <si>
    <t>PORCENTAJE DE ESTUDIOS PREVIOS PROCESOS DE SELECCIÓN VERIFICADOS</t>
  </si>
  <si>
    <t>REVISAR QUE EN LOS ESTUDIOS PREVIOS DE LOS PROCESOS DE SELECCIÓN QUE FORMULA DGA  HAYA MAYOR ESPECIFICIDAD Y  CLARIDAD EN EL CONTENIDO DE LOS PRODUCTOS SOLICITADOS.</t>
  </si>
  <si>
    <t>ACTAS DE REUNIÓN DE COORDINACIÓN</t>
  </si>
  <si>
    <t>COORDINACIÓN INTERINSTITUCIONAL</t>
  </si>
  <si>
    <t>REALIZAR COORDINACIÓN INTERINSTITUCIONAL CON EL FIN DE ESTABLECER LA EJECUCIÓN DE ACCIONES COMPARTIDAS EN LOS PEDH QUE ASÍ LO REQUIERAN.</t>
  </si>
  <si>
    <t>FALTA DE COORDINACIÓN CON   OTRAS ENTIDADES DE LA ADMINISTRACIÓN DISTRITAL PARA LA EJECUCIÓN DE ACTIVIDADES DE CONTRATACIÓN PARA HUMEDALES</t>
  </si>
  <si>
    <t>HALLAZGO ADMINISTRATIVO CON PRESUNTA INCIDENCIA DISCIPLINARIA, POR INCONSISTENCIAS EN LA PLANEACIÓN Y EJECUCIÓN DEL CONTRATO DE PRESTACIÓN DE SERVICIOS 1431 DE 2015.</t>
  </si>
  <si>
    <t>3.2.5</t>
  </si>
  <si>
    <t>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t>
  </si>
  <si>
    <t>2018-04-30</t>
  </si>
  <si>
    <t>NO. DE SOCIALIZACIONES REALIZADAS  DEL PROCEDIMIENTO:  126PG01-PR05 ELABORACIÓN Y PRESENTACIÓN DE INFORMES DE RENDICIÓN DE LA CUENTA A LA CONTRALORÍA DE BOGOTÁ D.C.</t>
  </si>
  <si>
    <t>SOCIALIZACIÓN DEL PROCEDIMIENTO</t>
  </si>
  <si>
    <t>SOCIALIZAR EL PROCEDIMIENTO 126PG01-PR05 ELABORACIÓN Y PRESENTACIÓN DE INFORMES DE RENDICIÓN DE LA CUENTA A LA CONTRALORÍA DE BOGOTÁ D.C. AL INTERIOR AL EQUIPO DE LA SUBDIRECCIÓN CONTRACTUAL</t>
  </si>
  <si>
    <t>RESPECTO DEL CONTRATO DE PRESTACIÓN DE SERVICIOS PROFESIONALES 595 SUSCRITO EL 04-02-2015, SE EVIDENCIA EL REGISTRO DE DICHA ACTUACIÓN EN LA RENDICIÓN DE LA CUENTA MENSUAL CON FECHA DE RECEPCIÓN EN SIVICOF DEL 12 DE MARZO DE 2015, TRANSCURRIDOS NUEVE (9) DÍAS HÁBILES.</t>
  </si>
  <si>
    <t>HALLAZGO ADMINISTRATIVO CON PRESUNTA INCIDENCIA DISCIPLINARIA, POR NO REPORTAR EN EL SIVICOF LA MODIFICACIÓN 1 AL CONTRATO 1257 DE 2015 Y POR REPORTE EXTEMPORÁNEO DEL CONTRATO 595 DE 2015</t>
  </si>
  <si>
    <t xml:space="preserve">Corte 2018-04-30. Se evidenció que mediante resolución 3625 expedida el 15/12/17 con radicado 2017EE254996 y proceso 3936013, se adopto la ultima escala de honorarios para los contratos de prestación de servicios y de apoyo a la gestión </t>
  </si>
  <si>
    <t>RESOLUCIÓN DE HONORARIOS REVISADA Y AJUSTADA CUANDO SEA NECESARIO.</t>
  </si>
  <si>
    <t>ACTA DE REVISIÓN DE LA RESOLUCIÓN DE HONORARIOS</t>
  </si>
  <si>
    <t>REVISAR LA RESOLUCIÓN DE HONORARIOS CON EL FIN DE VERIFICAR QUE SE ENCUENTRA ACORDE CON LA NORMATIVIDAD VIGENTE Y DARLE  ESTRICTRO CUMPLIMIENTO EN EL SENTIDO DE LA VERIFICACIÓN DE ESTUDIOS O SUS EQUIVALENTES.</t>
  </si>
  <si>
    <t>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t>
  </si>
  <si>
    <t>HALLAZGO DE CARÁCTER ADMINISTRATIVO CON PRESUNTA INCIDENCIA DISCIPLINARIA, POR VALIDAR EXPERIENCIA INSUFICIENTEMENTE ACREDITADA, EN CONTRATOS DE PRESTACIÓN DE SERVICIOS PROFESIONALES Y DE APOYO A LA GESTIÓN.</t>
  </si>
  <si>
    <t>NO. DE CAPACITACIONES REALIZADAS A SUPERVISORES Y CONTRATISTAS /TOTAL DE CAPACITACIONES PROGRAMADAS</t>
  </si>
  <si>
    <t>CAPACITACIÓN SOBRE ADECUADO DILIGENCIAMIENTO Y SOPORTE DEL IAAP.</t>
  </si>
  <si>
    <t>EFECTUAR CAPACITACIÓN  SOBRE LAS DIRECTRICES  A SEGUIR  PARA EVIDENCIAR LA EJECUCIÓN CONTRACTUAL SEGÚN LOS SOPORTES ADJUNTADOS POR LOS CONTRATISTAS DEL GRUPO RUIDO</t>
  </si>
  <si>
    <t>NO HAY UNA ADECUADA PLANEACIÓN Y ADEMÁS EN VARIOS CASOS NO SE ESTRUCTURAN LAS OBLIGACIONES EN FORMA CLARA, COHERENTE Y VERIFICABLE, COMO TAMPOCO SE EXIGEN SOPORTES IDÓNEOS PARA ACREDITAR LA EJECUCIÓN.</t>
  </si>
  <si>
    <t>HALLAZGO ADMINISTRATIVO CON PRESUNTA INCIDENCIA DISCIPLINARIA, POR LA INADECUADA ESTRUCTURACIÓN DE LOS SOPORTES QUE ACREDITAN LA EJECUCIÓN DE LOS CONTRATOS DE PRESTACIÓN DE SERVICIOS PROFESIONALES</t>
  </si>
  <si>
    <t>3.2.4</t>
  </si>
  <si>
    <t>DGC - SC  - SER</t>
  </si>
  <si>
    <t>MANUAL ACTUALIZADO</t>
  </si>
  <si>
    <t>ACTUALIZAR EL MANUAL DE SUPERVISIÓN E INTERVENTORÍA PARA QUE EN CASO DE TERMINACIÒN ANTICIPADA, CESIÒN O CUALQUIER EVENTUALIDAD CONTRACTUAL VENGA ACOMPAÑADA DEL CONCEPTO TÈCNICO DEL SUPERVISOR .</t>
  </si>
  <si>
    <t>POR DESCONOCIMIENTO DE LOS CAUSALES PARA TERMINACIÒN ANTICIPADA DE UN CONTRATO</t>
  </si>
  <si>
    <t>HALLAZGO ADMINISTRATIVO CON PRESUNTA INCIDENCIA DISCIPLINARIA, POR TERMINAR SIN JUSTIFICACIÓN EL CONTRATO DE PRESTACIÓN DE SERVICIOS PROFESIONALES 1414 DE 2015.</t>
  </si>
  <si>
    <t>PORCEDIMIENTO ACTUALIZADO</t>
  </si>
  <si>
    <t>PROCEDIMIENTO ACTUALIZADO</t>
  </si>
  <si>
    <t>SOCIALIZAR CON LOS PROFESIONALES DE LA SUBDIRECCIÒN CONTRACTUAL LA ACTUALIZACIÒN DEL PROCEDIMIENTO DE CELEBRACIÒN DE CONVENIOS DE ASOCIACIÒN CÓDIGO: 126PA04-PR18</t>
  </si>
  <si>
    <t>ERROR EN LA REVISIÒN DEL CLAUSULADO DE LA MINUTA DEL CONVENIO</t>
  </si>
  <si>
    <t>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t>
  </si>
  <si>
    <t>3.2.3</t>
  </si>
  <si>
    <t>CONTRATO ACTUALIZADO</t>
  </si>
  <si>
    <t>SE REALIZARÀ LA MODIFICACIÒN A LA MINUTA CORRESPONDIENTE AL CONTRATO DE ASOCIACIÒN DEL HALLAZGO.</t>
  </si>
  <si>
    <t>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t>
  </si>
  <si>
    <t>NO. DE CAPACITACIONES REALIZADAS/NO. DE CAPACITACIONES PROGRAMADAS AL EQUIPO DE LA SUBDIRECCIÓN CONTRACTUAL</t>
  </si>
  <si>
    <t>CAPACITACIONES SECOP II</t>
  </si>
  <si>
    <t>CAPACITACIÓN DE SECOP II AL EQUIPO DE LA SUBDIRECCIÓN CONTRACTUAL</t>
  </si>
  <si>
    <t>NO SE LLEVA A CABO UNA ADECUADA VERIFICACIÓN DE LOS REGISTROS QUE SE EFECTÚAN EN EL SECOP, NI DE LA DOCUMENTACIÓN QUE TIENE QUE SUBIRSE EN EL APLICATIVO, LO CUAL EVIDENCIA QUE NO SE HAN PERFECCIONADO CONTROLES PARA LOGRAR LA EFICIENCIA EN ESA ACTIVIDAD.</t>
  </si>
  <si>
    <t>HALLAZGO ADMINISTRATIVO CON PRESUNTA INCIDENCIA DISCIPLINARIA, POR NO PUBLICAR ADECUADAMENTE LOS DOCUMENTOS DEL PROCESO DE CONTRATACIÓN, EN EL SISTEMA ELECTRÓNICO PARA LA CONTRATACIÓN PÚBLICA – SECOP</t>
  </si>
  <si>
    <t>Corte 2018-04-30. Se evidenció listado de asistencia a capacitación sobre Manual de contratación y IAAP y dos presentación del día 9/04/18, para el grupo de ruido</t>
  </si>
  <si>
    <t>NO. DE CAPACITACIONES REALIZADAS A SUPERVISORES Y CONTRATISTAS DEL GRUPO /TOTAL DE CAPACITACIONES PROGRAMADAS DEL GRUPO RUIDO</t>
  </si>
  <si>
    <t>NÚMERO DE CAPACITACIONES REALIZADAS A SUPERVISORES Y CONTRATISTAS (SUPERVISIÓN Y PRESENTACIÓN DE CUENTAS) /TOTAL DE SUPERVISORES Y CONTRATISTAS DEL GRUPO RUIDO</t>
  </si>
  <si>
    <t xml:space="preserve">CAPACITACIÓN SOBRE EL MANUAL DE SUPERVISIÓN Y/O INTERVENTORÍA </t>
  </si>
  <si>
    <t>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t>
  </si>
  <si>
    <t>HALLAZGO ADMINISTRATIVO CON PRESUNTA INCIDENCIA DISCIPLINARIA, POR ASIGNAR ACTIVIDADES NO CIRCUNSCRITAS A LAS RESPECTIVAS METAS Y OBJETOS PACTADOS, EN CONTRATOS DE PRESTACIÓN DE SERVICIOS PROFESIONALES</t>
  </si>
  <si>
    <t>3.2.2</t>
  </si>
  <si>
    <t>ACTUALIZAR EL PROCEDIMIENTO "FORMULACIÓN Y/O AJUSTES DE POLÍTICAS Y/O INSTRUMENTOS DE PLANEACIÓN AMBIENTAL" CÓDIGO 26PM02-PR13, MEDIANTE LA INCLUSIÓN DE UN CONTROL PARA GARANTIZAR QUE SE VERIFIQUE LA PRESENCIA DE COMUNIDAD ÉTNICA.</t>
  </si>
  <si>
    <t>PLANEACIÓN INADECUADA EN EL PROCESO DE ESTRUCTURACIÓN DE LA ETAPA PRE-CONTRACTUAL DE LOS CONTRATOS DE CONSULTORÍA, EN LO REFERENTE A LA PRESENCIA DE COMUNIDADES INDÍGENAS ESTABLECIDAS EN TERRITORIOS SUSCEPTIBLES DE PMA</t>
  </si>
  <si>
    <t>HALLAZGO ADMINISTRATIVO CON PRESUNTA INCIDENCIA DISCIPLINARIA, POR INADECUADA PLANEACIÓN DEL CONTRATO DE CONSULTORÍA 1430 DE 2015 E INCONSISTENCIAS EN LA RESPECTIVA PÓLIZA DE RESPONSABILIDAD CIVIL EXTRACONTRACTUAL.</t>
  </si>
  <si>
    <t>DGC - SC</t>
  </si>
  <si>
    <t>PÓLIZAS ACTUALIZADAS / TOTAL DE PÓLIZAS PARA ACTUALIZACIÓN</t>
  </si>
  <si>
    <t>PÓLIZAS ACTUALIZADAS</t>
  </si>
  <si>
    <t>SOLICITAR A CADA UNO DE LOS SUPERVISORES REMITIR A LA SUBDIRECCIÒN CONTRACTUAL LAS PÒLIZAS ACTUALIZADAS CORRESPONDIENTES A RCE CON EL FIN DE VERIFICAR LA ACTUALIZACIÒN DE SU VALOR A LA VIGENCIA ACTUAL, PARA EL AMPARO CORRESPONDIENTE.</t>
  </si>
  <si>
    <t>INOBSERVANCIA DE LOS SUPERVISORES DE LA ACTUALIZACIÒN DE LOS VALORES DE LAS PÒLIZAS CORRESPONDIENTES A RCE</t>
  </si>
  <si>
    <t>CONSULTAS REALIZADAS</t>
  </si>
  <si>
    <t>CONSULTAR A LA SUPERINTENDENCIA FINANCIERA DE FRENTE A LA ESPECIFICIDAD Y DETERMINACIÒN DEL ASEGURADO, TOMADOR Y BENEFICIARIO EN LA CARATULA DE LA PÒLIZA DE RESPONSABILIDAD CIVIL EXTRACONTRACTUAL, PARA QUE DE ACUERDO A ÉSTE PRONUNCIAMIENTO SE TOMEN LAS MEDIDAS NECESARIAS.</t>
  </si>
  <si>
    <t>Se encuentra que la meta propuesta para esta acción aun no ha sido alcanzada, según lo corroborado en la verificación de priorizaciones aportadas por la SRHS en el radicado 2018IE19487</t>
  </si>
  <si>
    <t>NÚMERO DE USUARIOS INCLUIDOS EN EL PROGRAMA DE CONTROL DE CADA CUENCA /  NÚMERO DE USUSARIOS PRIORIZADOS EN EL PMAE.</t>
  </si>
  <si>
    <t>PRIORIZACIÓN DE  USUARIOS PARA CONTROL POR INCUMPLIMIENTO EN EL PMAE</t>
  </si>
  <si>
    <t>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t>
  </si>
  <si>
    <t>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t>
  </si>
  <si>
    <t>HALLAZGO ADMINISTRATIVO, POR FALTA DE FORTALECIMIENTO EN LAS MEDIDAS COMPLEMENTARIAS DEL MONITOREO A LA CALIDAD Y CANTIDAD DEL AGUA Y DE VERTIMIENTOS A FUENTES SUPERFICIALES.</t>
  </si>
  <si>
    <t>3.2.1.9</t>
  </si>
  <si>
    <t>2016-12-22</t>
  </si>
  <si>
    <t>Se constata que los productos del Contrato No. 1430 de 2015, fueron recibidos a satisfacción por parte de la supervisión contractual, lo cual implica haber recibido la formulación de los PMA para los PEDH El Tunjo y El Salitre, estando pendiente su adopción.
En lo que tiene que ver con el PEDH La Isla, se evidencia que actualmente persiste el tramite de Consulta Previa ante las instancias pertinentes.</t>
  </si>
  <si>
    <t>PLANES DE MANEJO ADOPTADOS</t>
  </si>
  <si>
    <t>PLANES DE MANEJO ADOPTADOS.</t>
  </si>
  <si>
    <t>FORMULAR LOS PLANES DE MANEJO AMBIENTAL PARA LOS HUMEDALES EL SALITE, EL TUNJO Y LA ISLA.</t>
  </si>
  <si>
    <t>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t>
  </si>
  <si>
    <t>HALLAZGO ADMINISTRATIVO POR NO CONTAR CON LOS PLANES DE MANEJO AMBIENTAL DE LOS HUMEDALES DE EL SALITRE, TUNJO Y LA ISLA</t>
  </si>
  <si>
    <t>3.2.1.8</t>
  </si>
  <si>
    <t>En el radicado 2018IE19487 la SRHS aporta las evidencias acerca de lo avanzado en la ejecución de esta acción, a partir de esto se concluye que no se ha alcanzado la meta estipulada para la acción, por lo que persiste el incumplimiento.</t>
  </si>
  <si>
    <t>ACCIONES DE CONTROL A LOS USUARIOS IDENTIFICADOS COMO GENERADORES DE VERTIMIENTOS / TOTAL DE USUARIOS IDENTIFICADOS COMO GENERADORES DE VERTIMIENTOS OBJETO DE REGISTRO O PERMISO DE VERTIMIENTOS</t>
  </si>
  <si>
    <t>ACCIONES DE CONTROL A LOS USUARIOS IDENTIFICADOS COMO GENERADORES DE VERTIMIENTOS</t>
  </si>
  <si>
    <t>REALIZAR ACCIONES DE CONTROL Y SEGUIMIENTO SOBRE EL 40% DE LOS USUARIOS QUE FUERON IDENTIFICADOS COMO GENERADORES DE VERTIMIENTOS OBJETO DE REGISTRO O PERMISO DE VERTIMIENTOS. NOTA: ENTIÉNDASE IDENTIFICADOS COMO LA POBLACIÓN DE USUARIOS RELACIONADA</t>
  </si>
  <si>
    <t>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t>
  </si>
  <si>
    <t>HALLAZGO ADMINISTRATIVO CON PRESUNTA INCIDENCIA DISCIPLINARIA, POR DEFICIENCIA EN LAS ACTUACIONES FRENTE A USUARIOS SIN REGISTRO NI PERMISO DE VERTIMIENTOS ESTANDO OBLIGADOS A ELLO</t>
  </si>
  <si>
    <t>3.2.1.10</t>
  </si>
  <si>
    <t>ACTUALIZAR EL PROCEDIMIENTO SUSCRIPCIÓN Y LEGALIZACIÓN DE CONTRATOS  CÓDIGO: 126PA04-PR37 EN EL SENTIDO DE INCLUIR LINEAMIENTOS Y POLITICAS DE OPERACIÒN.</t>
  </si>
  <si>
    <t>FALTA DE CONTROLES EN EL PROCEDIMIENTO 126PA04-PR37 SUSCRIPCIÒN Y LEGALIZACIÒN DE CONTRATOS.</t>
  </si>
  <si>
    <t>HALLAZGO ADMINISTRATIVO, POR LA EJECUCIÓN DEL CONTRATO DE PRESTACIÓN DE SERVICIOS PROFESIONALES 1019 DE 2015 POR PARTE DEL CONTRATISTA CESIONARIO, SIN TENER APROBADA LA RESPECTIVA PÓLIZA DE CUMPLIMIENTO.</t>
  </si>
  <si>
    <t>3.2.1</t>
  </si>
  <si>
    <t>Corte 2018-04-30. Mediante resolución 170 del 24/01/18 se aprobó ultima actualización al procedimiento 126PA04-PR37 suscripción y legalización de contratos, el cual fue socializado por el correo institucional</t>
  </si>
  <si>
    <t>NO. DE SOCIALIZACIONES REALIZADAS - SUBDIRECCIÓN CONTRACTUAL /NO. DE SOCIALIZACIONES PROGRAMADAS - SUBDIRECCIÓN CONTRACTUAL</t>
  </si>
  <si>
    <t>PROCEDIMIENTO SOCIALIZADO</t>
  </si>
  <si>
    <t>SOCIALIZAR EL PROCEDIMIENTO  126 PA 04-PR 37 AL EQUIPO DE TRABAJO DE LA SUBDIRECCIÓN CONTRACTUAL</t>
  </si>
  <si>
    <t>COMO PUEDE APRECIARSE, LOS VALORES ASEGURADOS EN EL ANEXO MODIFICATORIO DE LA PÓLIZA, NO SE AJUSTARON A LOS PORCENTAJES PREVISTOS EN LA CLÁUSULA OCTAVA DEL CONTRATO, CUYO REFERENTE ERA LA SUMA TOTAL PACTADA INCLUIDA LA ADICIÓN.</t>
  </si>
  <si>
    <t>HALLAZGO ADMINISTRATIVO CON PRESUNTA INCIDENCIA DISCIPLINARIA, POR DEFICIENCIAS EN LA APROBACIÓN DEL ANEXO MODIFICATORIO DE LA GARANTÍA DEL CONTRATO 181 DE 2015</t>
  </si>
  <si>
    <t xml:space="preserve">Corte 2018-04-30. Mediante resolución 3625 expedida el 15/12/17 con radicado 2017EE254996 y proceso 3936013, se adopto la ultima escala de honorarios para los contratos de prestación de servicios y de apoyo a la gestión </t>
  </si>
  <si>
    <t>RESOLUCIÓN DE HONORARIOS REVISADA Y AJUSTADA SEGÚN CONCLUSIONES DEL ACTA.</t>
  </si>
  <si>
    <t>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t>
  </si>
  <si>
    <t>HALLAZGO DE CARÁCTER ADMINISTRATIVO CON INCIDENCIA FISCAL POR VALOR DE $35.700.000, Y PRESUNTA INCIDENCIA DISCIPLINARIA, POR PACTAR HONORARIOS IMPROCEDENTES, FRENTE A LA EXPERIENCIA PROFESIONAL REQUERIDA EN CARRERAS DE INGENIERÍA.</t>
  </si>
  <si>
    <t>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t>
  </si>
  <si>
    <t>ALERTAS EMITIDAS/ CORRECTIVOS IMPLEMENTADOS</t>
  </si>
  <si>
    <t>CORRECTIVOS IMPLEMENTADOS</t>
  </si>
  <si>
    <t>A PARTIR DE LAS SEÑALES QUE REPORTE EL SEGUIMIENTO AL CUMPLIMIENTO DE METAS A TRAVÉS DE SEGPLAN, GENERAR LOS CORRECTIVOS QUE CORRESPONDAN PARA GARANTIZAR EL CUMPLIMIENTO DE LAS METAS RELACIONADAS CON MANEJO DE ESCOMBROS.</t>
  </si>
  <si>
    <t>LOS CONTRATOS 184-2013, 205-2013, 175-2014, 645-2013, 178-2014, 048-2014, NO LE APORTAN DIRECTAMENTE A LA META POR LA CUAL SALEN LOS RECURSOS PARA LA CONTRATACIÓN.</t>
  </si>
  <si>
    <t>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t>
  </si>
  <si>
    <t>3.2</t>
  </si>
  <si>
    <t>En el reporte segplan donde se pueda evidenciar el cumplimiento de la magnitud programada para este corte. Así como la implementación de los correctivos, com por ejemplo las alarmas implementadas</t>
  </si>
  <si>
    <t>POR EJECUTAR 111 MILLONES DE PESOS PARA HACER SEGUIMIENTO AL 100% DE LAS PLANTAS DE TRATAMIENTO Y APROVECHAMIENTO INEXISTENTES.</t>
  </si>
  <si>
    <t>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t>
  </si>
  <si>
    <t>3.16</t>
  </si>
  <si>
    <t>BASE DE DATOS CONSOLIDADA</t>
  </si>
  <si>
    <t>INTEGRACION DE BASE DE DATOS</t>
  </si>
  <si>
    <t>INTEGRAR LA INFORMACIÓN DE LAS BASES DE DATOS DE FUENTES FIJAS EN UNA BASE UNIFICADA PARA EL CONTROL Y SEGUIMIENTO POR PARTE DE LA SUBDIRECCIÓN Y LA TOMA DE DECISIONES.</t>
  </si>
  <si>
    <t>LO ANTERIOR SE DEBE A QUE LA ENTIDAD GENERA DIRECTRICES U OTRO TIPO DE COMUNICACIONES, EN EL MARCO DE LA GESTIÓN MISIONAL RELACIONADA CON LAS EMISIONES ATMOSFÉRICAS, SIN PREVER ESTRUCTURAS DE POSTERIOR VERIFICACIÓN.</t>
  </si>
  <si>
    <t>HALLAZGO DE CARÁCTER ADMINISTRATIVO, POR EL DEFICIENTE SEGUIMIENTO A LAS ACCIONES DE LA SDA PARA EL CONTROL A FUENTES FIJAS DE EMISIONES ATMOSFÉRICAS.</t>
  </si>
  <si>
    <t>3.1.8</t>
  </si>
  <si>
    <t>ACTUACIONES ADMINISTRATIVAS DE SEGUIMIENTO  REALIZADAS A  PERMISOS DE VERTIMIENTOS /TOTAL (50) DE USUARIOS QUE APLICAN PARA COBRO POR SEGUIMIENTO *100</t>
  </si>
  <si>
    <t>ACTUACIONES ADMINISTRATIVAS DE COBRO POR SEGUIMIENTO</t>
  </si>
  <si>
    <t>REALIZAR LAS ACTUACIONES ADMINISTRATIVAS RELACIONADAS CON EL COBRO POR EL SERVICIO DE SEGUIMIENTO AL PERMISO DE VERTIMIENTOS DE LAS EDS. LA LIQUIDACIÓN  DE EVALUACIÓN DEL TRÁMITE PERMISIVO NO PROCEDE POR PARTE DE LA SDA (LE CORRESPONDE AL USUARIO).</t>
  </si>
  <si>
    <t>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t>
  </si>
  <si>
    <t>HALLAZGO ADMINISTRATIVO CON PRESUNTA INCIDENCIA DISCIPLINARIA, POR NO EFECTUAR LA LIQUIDACIÓN Y COBRO DEL SERVICIO DE SEGUIMIENTO Y EVALUACIÓN, RESPECTO DE LOS CONCEPTOS TÉCNICOS QUE EN RELACIÓN CON LAS ESTACIONES DE SERVICIO SE HAN GENERADO.</t>
  </si>
  <si>
    <t>NO. DE PROCEDIMIENTOS ACTUALIZADOS</t>
  </si>
  <si>
    <t>ACTUALIZAR EL PROCEDIMIENTO "ACTUALIZACIÓN DE LAS ZONAS CRITICAS DE LAS MAPAS DE RUIDO DE BOGOTÁ " (126PM04-PR58)</t>
  </si>
  <si>
    <t>LA SDA NO EJECUTA LA OBLIGACIÓN DE PREVENCIÓN Y CORRECCIÓN DE LA CONTAMINACIÓN AUDITIVA, ASÍ COMO ESTABLECER LA RESPECTIVA RED DE MONITOREO, DE ACUERDO CON EL DECRETO DISTRITAL 109 DE 2009, MODIFICADO POR EL DECRETO DISTRITAL 175 DE 2009.</t>
  </si>
  <si>
    <t>HALLAZGO ADMINISTRATIVO CON PRESUNTA INCIDENCIA DISCIPLINARIA, POR LA FALTA DE GESTIÓN EN EL CONTROL DE LA CONTAMINACIÓN AUDITIVA DE LAS LOCALIDADES ALEDAÑAS AL AEROPUERTO EL DORADO</t>
  </si>
  <si>
    <t>NO. DE SEGUIMIENTOS REALIZADOS EN EL TRIMESTRE/ NO. TOTAL  DE SEGUIMIENTOS PROGRAMADOS EN EL TRIMESTRE</t>
  </si>
  <si>
    <t>SEGUIMIENTO TRIMESTRAL REMITIDAS AL ANLA</t>
  </si>
  <si>
    <t>REALIZAR SEGUIMIENTO DE RESPUESTAS TRIMESTRAL REMITIDAS AL ANLA</t>
  </si>
  <si>
    <t>DCA - SCAAV</t>
  </si>
  <si>
    <t>PROCESOS SANCIONATORIOS IMPULSADOS / PROCESOS IDENTIFICADOS POR IMPULSAR</t>
  </si>
  <si>
    <t>IMPULSO PROCESAL DE LOS PROCESOS SANCIONATORIOS IDENTIFICADOS</t>
  </si>
  <si>
    <t>VERIFICAR EL ESTADO ACTUAL DE LOS 99 PROCESOS SANCIONATORIOS IDENTIFICADOS  CON EL FIN DE REALIZAR EL IMPULSO PROCESAL NECESARIO PARA DAR TRÁMITE DE ACUERDO A LO SEÑALADO EN LA LEY 1333 DE 2009.</t>
  </si>
  <si>
    <t>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t>
  </si>
  <si>
    <t>HALLAZGO DE CARÁCTER ADMINISTRATIVO CON PRESUNTA INCIDENCIA DISCIPLINARIA, POR NO GESTIONAR NI IMPULSAR LOS PROCESOS SANCIONATORIOS AMBIENTALES INICIADOS EN LA SUBDIRECCIÓN DE CALIDAD DEL AIRE, AUDITIVA Y VISUAL.</t>
  </si>
  <si>
    <t>NO. DE INFORMES REMITIDOS A DCA PARA ADELANTAR PROCESOS DURANTE EL PERIODO</t>
  </si>
  <si>
    <t>INFORMES TÉCNICOS REMITIDOS</t>
  </si>
  <si>
    <t>REALIZAR INFORMES TÉCNICOS  PARA REMITIRLOS LOS QUE PRESENTEN INFRACCIONES  O  FACTORES DE DETERIORO A LA DCA PARA QUE SE ADELANTEN LOS PROCESOS PERTINENTES</t>
  </si>
  <si>
    <t>INSUFICIENTE APLICACIÓN DE MEDIDAS PREVENTIVAS Y SANCIONES FRENTE A INCUMPLIMIENTOS EN LA IMPLEMENTACIÓN DE LOS PMA Y/O FACTORES DE DETERIORO EN LOS PEDH</t>
  </si>
  <si>
    <t>HALLAZGO ADMINISTRATIVO CON PRESUNTA INCIDENCIA DISCIPLINARIA, POR LA FALTA DE MEDIDAS ADOPTADAS FRENTE A FACTORES DE DETERIORO DE LOS DIFERENTES PARQUES ECOLÓGICOS DE HUMEDAL DEL DISTRITO CAPITAL.</t>
  </si>
  <si>
    <t>3.1.6</t>
  </si>
  <si>
    <t>NO. DE SISTEMAS IMPLEMENTADOS</t>
  </si>
  <si>
    <t>SISTEMA DE GENERACIÓN IMPLEMENTADO</t>
  </si>
  <si>
    <t>IMPLEMENTAR UN SISTEMA DE GENERACIÓN DE DATOS DE VUELO, PARA CORRELACIONAR LOS INDICADORES ACÚSTICOS DE LAS ESTACIONES DE MONITOREO DE RUIDO.</t>
  </si>
  <si>
    <t>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t>
  </si>
  <si>
    <t>HALLAZGO ADMINISTRATIVO, POR DEFICIENCIAS EN LA ADMINISTRACIÓN DE LOS DATOS GENERADOS POR LOS EQUIPOS DE LA RED DE MONITOREO DEL AEROPUERTO EL DORADO</t>
  </si>
  <si>
    <t>ACTUALIZAR EL PROCEDIMIENTO "OPERACIÓN DEL SISTEMA DE MONITOREO Y VIGILANCIA DE RUIDO DEL AEROPUERTO EL DORADO" (126PM04-PR13).</t>
  </si>
  <si>
    <t>SE IDENTIFICARON DOS INFORMES TÉCNICOS RELACIONADOS CON LA EVALUACIÓN DE LOS NIVELES DE RUIDO DE AERONAVES EN ZONAS ALEDAÑAS AL AEROPUERTO INTERNACIONAL EL DORADO, LOS CUALES CORRESPONDEN AL PRIMER Y SEGUNDO SEMESTRE DE 2015.</t>
  </si>
  <si>
    <t>HALLAZGO ADMINISTRATIVO CON PRESUNTA INCIDENCIA DISCIPLINARIA, POR INCUMPLIMIENTO DE ALGUNAS OBLIGACIONES DEL CONVENIO INTERADMINISTRATIVO 033 DE 2011.</t>
  </si>
  <si>
    <t>3.1.5</t>
  </si>
  <si>
    <t>SC - SER</t>
  </si>
  <si>
    <t>PLAN DE CONTINGENCIA ELABORADO</t>
  </si>
  <si>
    <t>PLANTEAR PLAN DE CONTINGENCIA DE ADMINISTRACIÓN DE LOS PEDH, A EFECTOS DE GARANTIZAR SU ADMINISTRACIÓN CONSTANTE.</t>
  </si>
  <si>
    <t>LOS PEDH PRESENTAN LAPSOS SIN ADMINISTRACIÓN, CONTRATOS  CON DURACIÓN PROMEDIO DE 8 MESES</t>
  </si>
  <si>
    <t>HALLAZGO ADMINISTRATIVO, POR NO CONTAR CON UNA PERMANENTE ADMINISTRACIÓN DE LOS PARQUES ECOLÓGICOS DISTRITALES DE HUMEDAL, PARA GARANTIZAR SU CONSERVACIÓN Y RECUPERACIÓN</t>
  </si>
  <si>
    <t>PROCEDIMIENTO APROBADO MEDIANTE RESOLUCIÓN.</t>
  </si>
  <si>
    <t>PROCEDIMIENTO INVENTARIO DE FUENTES FIJAS INDUSTRIALES</t>
  </si>
  <si>
    <t>ESTABLECER UN PROCEDIMIENTO PARA ACTUALIZACIÓN Y CONSOLIDACIÓN DEL INVENTARIO DE FUENTES FIJAS INDUSTRIALES.</t>
  </si>
  <si>
    <t>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t>
  </si>
  <si>
    <t>HALLAZGO DE CARÁCTER ADMINISTRATIVO CON PRESUNTA INCIDENCIA DISCIPLINARIA, POR NO CONTAR CON UN PROCEDIMIENTO PARA ACTUALIZACIÓN Y CONSOLIDACIÓN DEL INVENTARIO DE FUENTES FIJAS DE EMISIONES ATMOSFÉRICAS.</t>
  </si>
  <si>
    <t>SEGUIMIENTOS REALIZADOS / SEGUIMIENTOS PROGRAMADOS</t>
  </si>
  <si>
    <t>SEGUIMIENTO AL INDICADOR DE GESTIÓN QUE PERMITE EVALUAR EL PLAN DECENAL DE DESCONTAMINACIÓN DEL AIRE</t>
  </si>
  <si>
    <t>HACER SEGUIMIENTO SEMESTRAL AL INDICADOR QUE PERMITE EVALUAR EL AVANCE EN EL DESARROLLO DE LA FORMULACIÓN E IMPLEMENTACIÓN DE PROYECTOS DEL PLAN DE DESCONTAMINACIÓN DEL AIRE PARA BOGOTÁ Y EFECTUAR LOS CORRECTIVOS NECESARIOS.</t>
  </si>
  <si>
    <t>LOS HECHOS EXPUESTOS SE GENERAN POR CUANTO LA SDA NO ESTRUCTURA LAS HERRAMIENTAS ADECUADAS DE MEDICIÓN, COMO LO SON LOS INDICADORES, QUE PERMITAN EVALUAR LA GESTIÓN DE LAS ACCIONES REALIZADAS COMO AUTORIDAD AMBIENTAL, CON LA DEBIDA SUFICIENCIA Y CALIDAD PARA LA TOMA DE DECISIONES.</t>
  </si>
  <si>
    <t>HALLAZGO DE CARÁCTER ADMINISTRATIVO CON PRESUNTA INCIDENCIA DISCIPLINARIA, POR LA DEFICIENCIA DE INDICADORES PARA EL SEGUIMIENTO Y CONTROL A LA GESTIÓN MISIONAL DE LA SDA.</t>
  </si>
  <si>
    <t>3.1.4</t>
  </si>
  <si>
    <t>REQUERIMIENTOS CON SEGUIMIENTO / REQUERIMIENTOS REALIZADOS</t>
  </si>
  <si>
    <t>REQUERIMIENTOS INTERNOS Y EXTERNOS</t>
  </si>
  <si>
    <t>REALIZAR ALERTAS DE SEGUIMIENTO, A LAS DEPENDENCIAS RESPONSABLES  DE LAS ACCIONES DE CONTROL POR INCUMPLIMIENTOS EN LA IMPLEMENTACIÓN DE LOS PMAS</t>
  </si>
  <si>
    <t>BAJA EXIGENCIA AL CUMPLIMIENTO DE LA IMPLEMENTACIÓN DE LOS PMAS POR PARTE DE LOS ACTORES INTERNOS Y EXTERNOS INVOLUCRADOS</t>
  </si>
  <si>
    <t>HALLAZGO ADMINISTRATIVO CON PRESUNTA INCIDENCIA DISCIPLINARIA, POR LA FALTA DE SEGUIMIENTO Y EXIGENCIA DE AVANCES, FRENTE AL CUMPLIMIENTO DE ALGUNAS ESTRATEGIAS DE LOS PMAS, APROBADOS A LA FECHA.</t>
  </si>
  <si>
    <t>HERRAMIENTA EN FUNCIONAMIENTO</t>
  </si>
  <si>
    <t>IMPLEMENTACIÓN DE HERRAMIENTA</t>
  </si>
  <si>
    <t>IMPLEMENTAR UNA HERRAMIENTA QUE PERMITA REALIZAR SEGUIMIENTO AL CUMPLIMIENTO DE LAS ACCIONES ESTABLECIDAS EN LOS PMAS.</t>
  </si>
  <si>
    <t>FALTAN INDICADORES DE RESULTADO Y DE GRADO DE AVANCE AL CUMPLIMIENTO EN LA IMPLEMENTACIÓN DE LOS PMAS</t>
  </si>
  <si>
    <t>NO. DE REGISTROS DOCUMENTALES CON EVIDENCIAS, REGISTRADOS EN EL SERVIDOR DE LA ENTIDAD POR PARTE DEL GRUPO RUIDO/NO. TOTAL DE REGISTROS EN EL SERVIDOR</t>
  </si>
  <si>
    <t>REGISTROS DOCUMENTALES REPORTADOS  EN EL SERVIDOR DE LA ENTIDAD CON LAS EVIDENCIAS DE SOPORTE</t>
  </si>
  <si>
    <t>CONSOLIDAR LA EVIDENCIA DOCUMENTAL (REGISTROS) QUE DE CUENTA DE LOS EJERCICIOS DE PLANEACIÓN DE LAS ACTIVIDADES PROPUESTAS EN EL PLAN DE ACCIÓN ANUAL PARA EL CUMPLIMIENTO DE LA META PROPUESTA EN EL PROYECTO 979, EN EL SERVIDOR DE LA ENTIDAD</t>
  </si>
  <si>
    <t>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t>
  </si>
  <si>
    <t>HALLAZGO ADMINISTRATIVO, POR LA INADECUADA PLANEACIÓN DE LAS ACTIVIDADES PROGRAMADAS PARA LA META 24 DEL PROYECTO 574.</t>
  </si>
  <si>
    <t>NO. DE SOCIALIZACIONES REALIZADAS /NO. DE SOCIALIZACIONES PROGRAMADAS DEL GRUPO RUIDO</t>
  </si>
  <si>
    <t>SOCIALIZACIÓN DEL PROCEDIMIENTO 126PM04-PR14 “MONITOREO, SEGUIMIENTO Y CONTROL DE RUIDO EN EL DISTRITO CAPITAL”</t>
  </si>
  <si>
    <t>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t>
  </si>
  <si>
    <t>HALLAZGO ADMINISTRATIVO POR LA DEFICIENTE IMPLEMENTACIÓN DEL PROCEDIMIENTO 126PM04-PR14 - VERSIÓN 5.0. “MONITOREO, SEGUIMIENTO Y CONTROL DE RUIDO EN EL DISTRITO CAPITAL”.</t>
  </si>
  <si>
    <t>3.1.3</t>
  </si>
  <si>
    <t>PMA ACTUALIZADOS / PMA PRIORIZADOS PARA ACTUALIZACIÓN</t>
  </si>
  <si>
    <t>PRIORIZACIÓN PMA PARA ACTUALIZACIÓN</t>
  </si>
  <si>
    <t>REVISAR LOS PMAS CON EL FIN DE PRIORIZAR LOS QUE REQUIERAN ACTUALIZACIÓN, DE CONFORMIDAD CON LO ESTIPULADO EN LA RESOLUCIÓN NO. 196 DE 2006 DEL MINISTERIO DE AMBIENTE Y DESARROLLO SOSTENIBLE.</t>
  </si>
  <si>
    <t>PROGRAMAS Y PROYECTOS DE LOS PMAS, ATENDIDOS PARCIALMENTE O SIN EJECUTAR</t>
  </si>
  <si>
    <t>HALLAZGO ADMINISTRATIVO, POR EL INADECUADO DESARROLLO DE ALGUNAS ACTIVIDADES CORRESPONDIENTES A LAS CINCO (5) ESTRATEGIAS PARA LA EJECUCIÓN DE LOS PMAS APROBADOS.</t>
  </si>
  <si>
    <t>PDDAB EVALUADO</t>
  </si>
  <si>
    <t>EVALUACIÓN DE PDDAB</t>
  </si>
  <si>
    <t>CUMPLIR CON EL SEGUIMIENTO DEL PDDAB EN LOS TÉRMINOS PREVISTOS EN EL DECRETO 98 DE 2011, EFECTUANDO REVISIÓN EN EL 2018, DEL AVANCE EN EL LOGRO DE LAS METAS ESTABLECIDAS.</t>
  </si>
  <si>
    <t>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t>
  </si>
  <si>
    <t>HALLAZGO DE CARÁCTER ADMINISTRATIVO CON PRESUNTA INCIDENCIA DISCIPLINARIA, POR NO EVALUAR EL PLAN DECENAL DE DESCONTAMINACIÓN DEL AIRE PARA BOGOTÁ, DENTRO DE LOS TÉRMINOS PREVISTOS EN EL REGLAMENTO.</t>
  </si>
  <si>
    <t>2017-05-24</t>
  </si>
  <si>
    <t>01 - AUDITORIA DE REGULARIDAD</t>
  </si>
  <si>
    <t>2017-05-23</t>
  </si>
  <si>
    <t>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t>
  </si>
  <si>
    <t>AUTO QUE DECRETA PRUEBAS NOTIFICADO</t>
  </si>
  <si>
    <t>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t>
  </si>
  <si>
    <t>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t>
  </si>
  <si>
    <t>HALLAZGO ADMINISTRATIVO CON PRESUNTA INCIDENCIA DISCIPLINARIA POR NO EJERCER LA SDA ACCIONES OPORTUNAS DE CONTROL Y PROTECCIÓN EL CORREDOR ECOLÓGICO DE RONDA–CER DEL RÍO TUNJUELO EN EL ÁREA CORRESPONDIENTE AL PREDIO DENOMINADO LA TURQUESA LOCALIZADO EN LA AC 71 SUR NO. 3J-21</t>
  </si>
  <si>
    <t>3.1.2.2.1</t>
  </si>
  <si>
    <t>ACTUALIZAR EL PROCEDIMIENTO "FORMULACIÓN Y/O AJUSTES DE POLÍTICAS Y/O INSTRUMENTOS DE PLANEACIÓN AMBIENTAL" CÓDIGO 26PM02-PR13- MEDIANTE LA INCLUSIÓN DE UN CONTROL PARA GARANTIZAR LA APLICACIÓN DEL PROCESO DE CONSULTA PREVIA EN CASO DE QUE SE REQUIERA.</t>
  </si>
  <si>
    <t>SE REQUIERE UN PROCESO DE CONSULTA PREVIA CON LA COMUNIDAD INDÍGENA DEL PEDH LA ISLA, DESPUÉS DEL CUAL SE PODRÁ DISEÑAR, PARTICIPATIVAMENTE, EL PMA</t>
  </si>
  <si>
    <t>HALLAZGO ADMINISTRATIVO CON PRESUNTA INCIDENCIA DISCIPLINARIA, POR NO CONTAR CON LOS PMA DE LOS HUMEDALES EL TUNJO, SALITRE Y LA ISLA, Y POR NO CONSIDERAR EN SU INTERVENCIÓN EL PROTOCOLO DE RECUPERACIÓN Y REHABILITACIÓN ECOLÓGICA DE HUMEDALES.</t>
  </si>
  <si>
    <t>3.1.2</t>
  </si>
  <si>
    <t>PLANES DE MANEJO APROBADOS</t>
  </si>
  <si>
    <t>PLANES DE MANEJO APROBADOS.</t>
  </si>
  <si>
    <t>ENVIAR A LA DIRECCIÓN LEGAL AMBIENTAL DE LA SECRETARÍA DISTRITAL DE AMBIENTE LOS DOCUMENTOS TÉCNICOS RECIBIDOS PARA SU TRÁMITE DE APROBACIÓN, SEGÚN MARCO NORMATIVO VIGENTE.</t>
  </si>
  <si>
    <t>FALTAN LOS ACTOS ADMINISTRATIVOS (RESOLUCIÓN DE LA SDA PARA APROBAR LOS PMA DE PEDH EL TUNJO Y EL SALITRE)</t>
  </si>
  <si>
    <t>ACTIVIDADES EJECUTADAS DURANTE EL PERIODO / ACTIVIDADES PROGRAMADAS PARA EL PERIODO</t>
  </si>
  <si>
    <t>CUMPLIMIENTO DE LOS PROTOCOLOS DE INTERVENCION DE LOS 2 HUMEDALES</t>
  </si>
  <si>
    <t>CUMPLIR CON LA INTERVENCIÓN EN LOS HUMEDALES EL TUNJO Y SALITRE SEGÚN LO ESTABLECIDO EN EL PROTOCOLO DE RECUPERACAIÓN Y REHABILITACIÓN ECOLÓGICA DE HUMEDALES EN CENTROS URBANOS MIENTRAS SE FORMULAN O CULMINAN LOS PMA</t>
  </si>
  <si>
    <t>INCUMPLIMIENTO EN LOS PROTOCOLOS DE INTERVENCION DE LOS HUMEDALES EL TUNJO, SALITRE Y LA ISLA</t>
  </si>
  <si>
    <t>REPORTES EFECTUADOS EN EL POA/TOTAL DE REPORTES PROGRAMADOS EN EL POA</t>
  </si>
  <si>
    <t>REPORTES DEL PROYECTO EN EL POA</t>
  </si>
  <si>
    <t>REPORTAR EN EL POA AVANCES DEL PROYECTO DE INVERSIÓN 979 DE SCAAV DE ACUERDO CON LA HOJA DE VIDA DEL INDICADOR.</t>
  </si>
  <si>
    <t>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t>
  </si>
  <si>
    <t>HALLAZGO ADMINISTRATIVO CON PRESUNTA INCIDENCIA DISCIPLINARIA, POR NO CONTAR CON LA HOJA DE VIDA Y REPORTE DE MEDICIÓN DEL INDICADOR “% DE REDUCCIÓN EN LA CONTAMINACIÓN SONORA EN ÁREAS ESTRATÉGICAS DEFINIDAS”, EN EL MARCO DE LA META 24 DEL PROYECTO DE INVERSIÓN 574</t>
  </si>
  <si>
    <t>ETAPAS 2 Y 3 DEL DECRETO 335 DE 2017 CUMPLIDAS.</t>
  </si>
  <si>
    <t>CUMPLIMIENTO DE LOS PLAZOS ESTABLECIDOS EN EL DECRETO 335 DE 2017 PARA LAS ETAPAS 2 Y 3</t>
  </si>
  <si>
    <t>IMPLEMENTAR LAS ETAPAS 2 Y 3 ESTABLECIDAS EN EL DECRETO 335 DE 2017, POR MEDIO DEL CUAL SE ADOPTA LA ESTRATEGIA PARA LA ACTUALIZACIÓN DEL PLAN DECENAL DE DESCONTAMINACIÓN, CON EL OBJETO DE LOGRAR AVANCES CONCRETOS EN CALIDAD DEL AIRE.</t>
  </si>
  <si>
    <t>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t>
  </si>
  <si>
    <t>HALLAZGO DE CARÁCTER ADMINISTRATIVO CON PRESUNTA INCIDENCIA DISCIPLINARIA, POR LOS ESCASOS AVANCES Y RESULTADOS EN MEDIDAS DEL PLAN DECENAL DE DESCONTAMINACIÓN DEL AIRE PARA BOGOTÁ.</t>
  </si>
  <si>
    <t>PMA ARMONIZADOS /  TOTAL DE PMAS</t>
  </si>
  <si>
    <t>REVISIÓN ARMONIZACIÓN DE  PMAS FRENTE A PLAN DE ACCIÓN DE LA POLÍTICA DE HUMEDALES</t>
  </si>
  <si>
    <t>REVISAR LOS PLANES DE MANEJO AMBIENTAL - PMA DE LOS PARQUES ECOLÓGICOS DISTRITALES DE HUMEDAL - PEDH, CON EL FIN DE ARMONIZAR LAS ACCIONES DE LOS QUE ASÍ LO REQUIERAN, CON LAS CONTENIDAS EN EL PLAN DE ACCIÓN DE LA POLÍTICA PÚBLICA DISTRITAL DE HUMEDALES.</t>
  </si>
  <si>
    <t>FALTA ARMONIZACIÓN ENTRE PLAN DE ACCIÓN DE LA POLÍTICA PÚBLICA DE HUMEDALES Y PMAS POR PLAN DE ACCIÓN DE LA POLÍTICA ADOPTADO EN 2015 Y PMAS ADOPTADOS EN VIGENCIAS ANTERIORES</t>
  </si>
  <si>
    <t>HALLAZGO ADMINISTRATIVO, POR EL DESARROLLO INADECUADO DE ALGUNAS ACTIVIDADES PREVISTAS PARA EL CUMPLIMIENTO DE METAS,  EN EL MARCO DE LAS LÍNEAS PROGRAMÁTICAS DE LA POLÍTICA DE HUMEDALES DEL DISTRITO CAPITAL.</t>
  </si>
  <si>
    <t>3.1.1</t>
  </si>
  <si>
    <t>INFORMES REALIZADOS / INFORMES PROGRAMADOS</t>
  </si>
  <si>
    <t>INFORMES TRIMESTRALES</t>
  </si>
  <si>
    <t>REALIZAR UN REPORTE TRIMESTRAL DE LA CANTIDAD Y  TIPO DE EVENTOS PRESENTADOS ASOCIADOS A SUMINISTRO DE INFORMACIÓN ERRÓNEA Y ACTUAR SOBRE LAS CAUSAS IMPUTABLES A LA SDA Y QUE SEAN MÁS RECURRENTES  Y/O DE MAYOR INCIDENCIA.</t>
  </si>
  <si>
    <t>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t>
  </si>
  <si>
    <t>HALLAZGO DE CARÁCTER ADMINISTRATIVO, POR EL PORCENTAJE DE DATOS QUE NO SON VÁLIDOS, EN EL MARCO DE OPERACIÓN DE LA RMCAB.</t>
  </si>
  <si>
    <t>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t>
  </si>
  <si>
    <t>NO. DE MAPAS DE RUIDO ACTUALIZADOS DE LAS LOCALIDADES URBANAS DEL DISTRITO/ TOTAL DE MAPAS A ACTUALIZAR DE LAS LOCALIDADES URBANAS DEL DISTRITO</t>
  </si>
  <si>
    <t>MAPAS DE RUIDO ACTUALIZADOS</t>
  </si>
  <si>
    <t>ACTUALIZAR LOS MAPAS DE RUIDO DE LAS LOCALIDADES URBANAS DEL DISTRITO CAPITAL EN CUMPLIMIENTO CON LOS PARÁMETROS ESTABLECIDOS EN LA RESOLUCIÓN 0627/2006 EMITIDA POR EL ENTONCES MINISTERIO DE AMBIENTE, VIVIENDA Y DESARROLLO TERRITORIAL.</t>
  </si>
  <si>
    <t>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t>
  </si>
  <si>
    <t>HALLAZGO ADMINISTRATIVO CON PRESUNTA INCIDENCIA DISCIPLINARIA, POR LA FALTA DE ACTUALIZACIÓN DE LOS MAPAS DE RUIDO Y DE LAS RESPECTIVAS ZONAS CRÍTICAS.</t>
  </si>
  <si>
    <t>DCA - DPSIA</t>
  </si>
  <si>
    <t>APLICATIVO ACTUALIZADO</t>
  </si>
  <si>
    <t>ACTUALIZAR EL APLICATIVO SIA-PROCESOS Y DOCUMENTOS SISTEMA DE INFORMACIÓN AMBIENTAL, DE MODO QUE SEA OBLIGATORIO DIGITAR LA INFORMACIÓN ESPECÍFICA AL RECAUDO DEL TRÁMITE, A FIN DE IDENTIFICAR OPORTUNAMENTE EL ORIGEN DE LAS PARTIDAS QUE INGRESAN A LA ENTIDAD.</t>
  </si>
  <si>
    <t>A CIERRE DICIEMBRE 31 DE 2016, LA SECRETARÍA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</si>
  <si>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HALLAZGO ADMINISTRATIVO CON PRESUNTA INCIDENCIA DISCIPLINARIA: POR ENCONTRARSE REGISTRADOS 3.824 PAGOS, EN LA CUENTA DE OTROS PASIVOS INGRESOS RECIBIDOS POR ANTICIPADO POR TRÁMITES DE EVALUACIÓN Y SEGUIMIENTO, COMO VALORES SIN IDENTIFICAR</t>
  </si>
  <si>
    <t>2.3.1.2.3.1</t>
  </si>
  <si>
    <t>Estados Contables</t>
  </si>
  <si>
    <t>Control Financiero</t>
  </si>
  <si>
    <t>La DCA remite información y soportes con 2018IE23324  del 2018-02-08. SE encuentran pendientes de sistematización de procedimientos  (EVIDENCIA – HALLAZGO 2.3.1.2.3.1. sistematización recibo Pagos por anticipado)</t>
  </si>
  <si>
    <t>SF - AREAS MISIONALES</t>
  </si>
  <si>
    <t>RECAUDOS EN INGRESOS RECIBIDOS POR ANTICIPADO GESTIONADOS / RECAUDOS EN INGRESOS RECIBIDOS POR ANTICIPADO</t>
  </si>
  <si>
    <t>RECAUDOS EN INGRESOS RECIBIDOS POR ANTICIPADO GESTIONADOS</t>
  </si>
  <si>
    <t>ADELANTAR LAS GESTIONES ADMINISTRATIVAS NECESARIAS PARA IDENTIFICAR LOS RECAUDOS QUE SE ENCUENTRAN RECONOCIDOS EN INGRESOS RECIBIDOS POR ANTICIPADO.</t>
  </si>
  <si>
    <t>A CIERRE DICIEMBRE 31 DE 2016, LA SECRETARIA DISTRITAL DE AMBIENTE TIENE 3.824 PAGOS RECIBIDOS POR ANTICIPADO SIN IDENTIFICAR, POR VALOR DE $2.042,4 MILLONES, CONTRAVINIENDO LO SEÑALADO EN LA RESOLUCIÓN 119 DE 2006 "POR LA CUAL SE ADOPTA EL MODELO ESTÁNDAR DE PROCEDIMIENTOS PARA LA SOSTENIBILIDAD DEL SISTEMA DE CONTABILIDAD PÚBLICA.</t>
  </si>
  <si>
    <t>Corte 2018-04-30. La SRHS informó que realizó cinco conceptos técnicos para dar de baja once elementos,  Tiene pendiente cuatro por firma del Subdirector. Van a evaluar unos elementos que son servibles y algunos que son consumibles y pueden ser reclasificados.
La SCAAV informó que mediante los radicados Nos. 2017IE83555 y 2017IE113603 expidió concepto técnico para dar de baja a cuarenta y nueve elementos.
El Almacén informó que SCAAV ha remitido varios memorando dando alcance a los radicados 2017IE83555 y 2017IE113603 y hay varias inconsistencias.
Se programo una reunión para el día 10/07/18.
2017-12-31 Se encuentran pendientes conceptos técnicos por partes de la SRHS para dar la  disposición final de algunos bienes sin uso.</t>
  </si>
  <si>
    <t>2018-03-31</t>
  </si>
  <si>
    <t>ELEMENTOS IDENTIFICADOS PARA BAJA POR PARTE DE LAS ÁREAS CON ACTA DE BAJA / ELEMENTOS IDENTIFICADOS PARA BAJA POR PARTE DE LAS ÁREAS</t>
  </si>
  <si>
    <t>ACTA DE BAJA DE ELEMENTOS</t>
  </si>
  <si>
    <t>REALIZAR LAS ACTAS DE BAJA DE  LOS ELEMENTOS CONTENIDOS EN LOS INFORMES TÉCNICOS DE EVALUACIÓN REALIZADOS POR LAS ÁREAS.</t>
  </si>
  <si>
    <t>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t>
  </si>
  <si>
    <t>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t>
  </si>
  <si>
    <t>2.3.1.1.3.2</t>
  </si>
  <si>
    <t>Corte 2018-04-30. Se celebró el contrato 27171382 por valor de $25,067,727,810 entre la SDA y el Consorcio Eco-Casa con el objeto de construir un centro de protección y bienestar animal "Casa Ecológica de los animales" CEA en un plazo de dieciséis meses contados a partir de la fecha de suscripción del acta de inicio.</t>
  </si>
  <si>
    <t>ESTUDIOS PREVIOS DE LA LICITACIÓN PÚBLICA PARA LA OBRA  AJUSTADOS</t>
  </si>
  <si>
    <t>ESTUDIOS PREVIOS DE LA LICITACIÓN PÚBLICA PARA LA OBRA</t>
  </si>
  <si>
    <t>REALIZAR UN ESTUDIO PARA AJUSTAR LA EVALUACIÓN FINANCIERA Y ECONÓMICA PARA LA CASA ECOLÓGICA, CON EL FIN DE QUE SUSTENTE  LA LICITACIÓN CUANDO ÉSTA SE PRODUZCA.</t>
  </si>
  <si>
    <t>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t>
  </si>
  <si>
    <t>HALLAZGO ADMINISTRATIVO POR NO CONTAR CON EVALUACIÓN FINANCIERA Y ECONÓMICA PARA LA CONSTRUCCIÓN DE LA CASA ECOLÓGICA DE LOS ANIMALES – CEA EN EL MARCO DEL PROYECTO 961 “GESTIÓN INTEGRAL A LA FAUNA DOMÉSTICA EN EL D.C”</t>
  </si>
  <si>
    <t>2.2.1.1.3.2</t>
  </si>
  <si>
    <t>PROCESO DE CONCURSO DE MÉRITOS REALIZADO</t>
  </si>
  <si>
    <t>REALIZAR Y EJECUTAR EL PROCESO DE CONCURSO DE MÉRITOS PARA OBTENER EL PERMISO DE INTERVENCIÓN ARQUEOLÓGICA POR PARTE DEL ICANH PARA INICIAR EL PROCESO DE CONTRATACIÓN DE OBRA.</t>
  </si>
  <si>
    <t>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t>
  </si>
  <si>
    <t>HALLAZGO ADMINISTRATIVO CON PRESUNTA INCIDENCIA DISCIPLINARIA POR INCUMPLIMIENTO DEL DECRETO 85 DE 2013 “POR MEDIO DEL CUAL SE ORDENA ADECUAR EN EL DISTRITO CAPITAL EL CENTRO ECOLÓGICO DISTRITAL DE PROTECCIÓN Y BIENESTAR ANIMAL -CEA- “CASA ECOLÓGICA DE LOS ANIMALES</t>
  </si>
  <si>
    <t>2.2.1.1.3.1</t>
  </si>
  <si>
    <t>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t>
  </si>
  <si>
    <t>2015-12-29</t>
  </si>
  <si>
    <t>NO. DE POZOS PERFORADOS/2 POZOS PERFORADOS *100</t>
  </si>
  <si>
    <t>POZOS PERFORADOS/2 POZOS PERFORADOS *100</t>
  </si>
  <si>
    <t>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t>
  </si>
  <si>
    <t>DEBILIDADES DE CONTROL</t>
  </si>
  <si>
    <t>HALLAZGO ADMINISTRATIVO  POR LAS FALENCIAS DE INTEGRALIDAD Y DE APLICACIÓN DE LAS EXIGENCIAS TÉCNICAS EN LA CONSTRUCCIÓN DEL MODELO HIDROGEOLÓGICO CONCEPTUAL DE BOGOTÁ QUE PONEN EN DUDA SU UTILIDAD COMO HERRAMIENTA SOSTENIBLE DEL RECURSO HÍDRICO SUBTERRÁNEO EN BOGOTÁ.</t>
  </si>
  <si>
    <t>2.2.1</t>
  </si>
  <si>
    <t>05 - AUDITORIA ESPECIAL</t>
  </si>
  <si>
    <t xml:space="preserve">Corte 2018-04-30. La DGC envió seguimiento mediante radicado No. 2018IE23886. Se evidenció que mediante resolución No. 3217 del 15/11/17 fue actualizado el procedimiento 126PA04-PR33, dicha resolución fue socializada mediante correo del 23/11/17. </t>
  </si>
  <si>
    <t>PROCEDIMIENTO MODIFICADO</t>
  </si>
  <si>
    <t>MODIFICAR EL PROCEDIMIENTO DE CELEBRACIÓN DE CONVENIOS O CONTRATOS INTERADMINISTRATIVOS: 126PA04PR08.</t>
  </si>
  <si>
    <t>LA SDA REPORTÓ EL DÍA 30 DE DICIEMBRE DE 2014 EN SIVICOF EL VALOR DE LA CONTRATACIÓN DE RECURSOS PÚBLICOS DEL CONVENIO DE COOPERACIÓN 1515 DE 2014 SUSCRITO CON ONU-HABITAT POR VALOR DE $306.684.251 Y NO POR $290.400.000 COMO LO REPORTA LA RESPECTIVA MINUTA.</t>
  </si>
  <si>
    <t>HALLAZGO ADMINISTRATIVO POR PUBLICACIÓN INCONSISTENTE DEL VALOR DEL CONVENIO 1515 DE 2014 EN SIVICOF</t>
  </si>
  <si>
    <t>2.1.3.9</t>
  </si>
  <si>
    <t>Se realizó la segunda capacitación el 05 octubre de 2017  en la cual se abordaron temas precontractuales y de supervisión.</t>
  </si>
  <si>
    <t>CAPACITACIÓN REALIZADA</t>
  </si>
  <si>
    <t>REALIZAR UNA CAPACITACIÓN SOBRE LA ETAPA PRECONTRACTUAL DIRIGIDA A SUPERVISORES Y ENLACES DE CADA UNA DE LAS ÁREAS.</t>
  </si>
  <si>
    <t>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t>
  </si>
  <si>
    <t>HALLAZGO ADMINISTRATIVO CON PRESUNTA INCIDENCIA DISCIPLINARIA POR SUSCRIBIR EL CONVENIO DE COOPERACIÓN 1515 DE 2014 UTILIZANDO LAS MODALIDADES DE CONTRATACIÓN INCORRECTA. SE RETIRA LA OBSERVACIÓN FRENTE AL CONVENIO DE ASOCIACIÓN NO. 20161264</t>
  </si>
  <si>
    <t>2.1.3.5</t>
  </si>
  <si>
    <t xml:space="preserve">Mediante radicado No. 2018IE23886 se recibió seguimiento.  Revisada la resolución 170  del  24/01/18, se evidenció que incluye actualización del procedimiento 126PA04-PRPR37 Suscripción y legalización de contratos. En las obligaciones del Subdirector contractual, se contempla: "Informar a los diferentes servidores públicos y contratistas sobre la designación de supervisión e impartir instrucciones tendientes al cumplimiento de las funciones de supervisión, seguimiento y control que se ejerzan". </t>
  </si>
  <si>
    <t>FORMATO MODIFICADO</t>
  </si>
  <si>
    <t>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t>
  </si>
  <si>
    <t>ESTE ENTE DE CONTROL EVIDENCIÓ QUE LA SUBDIRECCIÓN CONTRACTUAL EN LOS CONTRATOS MENCIONADOS NOTIFICÓ AL SUPERVISOR DE MANERA EXTEMPORÁNEA, ES DECIR, DESPUÉS DE LA SUSCRIPCIÓN DEL ACTA DE INICIO,</t>
  </si>
  <si>
    <t>HALLAZGO ADMINISTRATIVO POR LA NOTIFICACIÓN DE MANERA EXTEMPORÁNEA A LOS SUPERVISORES DE LOS CONTRATOS NOS SDA-426 DE 2016, SDA-916 DE 2016, SDA-2016-0530 Y 2016-0651</t>
  </si>
  <si>
    <t>2.1.3.24</t>
  </si>
  <si>
    <t>La DGC envió seguimiento mediante radicado 2018IE23886 . Se observó que mediante correo electrónico enviado el día 28/12/17, la Oficina de Comunicaciones, socializó la Cartilla denominada Manual de Supervisión e Interventoría.</t>
  </si>
  <si>
    <t>SESIONES DE CAPACITACIÓN REALIZADAS / SESIONES DE CAPACITACIÓN PROGRAMADAS</t>
  </si>
  <si>
    <t>SESIONES DE CAPACITACIÓN REALIZADAS</t>
  </si>
  <si>
    <t>REALIZAR TRES SESIONES DE CAPACITACIÓN, PARA FORTALECER LA GESTIÓN DE SUPERVISIÓN.</t>
  </si>
  <si>
    <t>EN EL EXPEDIENTE DEL PROYECTO Y EN EL SECOP NO SE EVIDENCIA MODIFICACIÓN DE LOS ESTUDIOS PREVIOS.</t>
  </si>
  <si>
    <t>HALLAZGO ADMINISTRATIVO CON PRESUNTA INCIDENCIA DISCIPLINARIA POR CELEBRAR EL CONTRATO 511 DE 2016 CON PERSONAS QUE NO CUMPLÍAN LOS REQUISITOS ESTABLECIDOS EN LOS ESTUDIOS PREVIOS PARA LA EJECUCIÓN DEL OBJETO</t>
  </si>
  <si>
    <t>2.1.3.11</t>
  </si>
  <si>
    <t>ALERTA DE  LAS OBLIGACIONES EN LOS CONCEPTOS TÉCNICOS DE AUTORIZACIÓN PARA LAS VIGENCIAS 2003-2014 / CONCEPTOS TÉCNICOS IDENTIFICADOS SIN LOS RESPECTIVOS PAGOS</t>
  </si>
  <si>
    <t>ALERTA DE VENCIMIENTO AJUSTADO</t>
  </si>
  <si>
    <t>LA SSFFS EMITIRÁ UNA COMUNICACIÓN OFICIAL INFORMÁNDOLE AL USUARIO DE LAS OBLIGACIONES ECONÓMICAS DE EVALUACIÓN, SEGUIMIENTO Y/O COMPENSACIÓN A QUE HAYA LUGAR QUE DEBE CUMPLIR.</t>
  </si>
  <si>
    <t>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t>
  </si>
  <si>
    <t>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t>
  </si>
  <si>
    <t>2.1.2.1</t>
  </si>
  <si>
    <t>Plan de mejoramiento</t>
  </si>
  <si>
    <t>REVISAR Y ACTUALIZAR EL PROCEDIMIENTO 126PM04-PR29 DE SEGUIMIENTO SILVICULTURAL INCLUYENDO EL FORMATO DE SEGUIMIENTO A ENTIDADES DISTRITALES EXCENTAS DEL COBRO DE EVALUACIÓN Y SEGUIMIENTO.</t>
  </si>
  <si>
    <t>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t>
  </si>
  <si>
    <t xml:space="preserve">PLAN DE MEJORAMIENTO CONSOLIDADO </t>
  </si>
  <si>
    <t>EVALUACIÓN DEL PLAN DE MEJORAMIENTO SUSCRITO ANTE LA CONTRALORIA DE BOGOTA</t>
  </si>
  <si>
    <t>Abierta</t>
  </si>
  <si>
    <t>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t>
  </si>
  <si>
    <t xml:space="preserve">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t>
  </si>
  <si>
    <t>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t>
  </si>
  <si>
    <t>Participación y educación Ambiental</t>
  </si>
  <si>
    <t>Porcentaje de avance físico de Ejecución de las Actividades</t>
  </si>
  <si>
    <t>FRANCISCO JOSE CRUZ PRADA</t>
  </si>
  <si>
    <t xml:space="preserve">Varias </t>
  </si>
  <si>
    <t>Cuenta de COD_FILA</t>
  </si>
  <si>
    <t>%</t>
  </si>
  <si>
    <t>3.1.1.1</t>
  </si>
  <si>
    <t>3.1.3.1</t>
  </si>
  <si>
    <t>3.1.3.2</t>
  </si>
  <si>
    <t>3.1.3.3</t>
  </si>
  <si>
    <t>3.1.3.4</t>
  </si>
  <si>
    <t>3.1.3.5</t>
  </si>
  <si>
    <t>3.1.4.1</t>
  </si>
  <si>
    <t>3.2.1.1</t>
  </si>
  <si>
    <t>3.2.1.2</t>
  </si>
  <si>
    <t>3.2.1.3</t>
  </si>
  <si>
    <t>3.2.1.4</t>
  </si>
  <si>
    <t>3.2.1.6</t>
  </si>
  <si>
    <t>3.3.1.1.1</t>
  </si>
  <si>
    <t>3.3.1.1.2</t>
  </si>
  <si>
    <t>2018 2018</t>
  </si>
  <si>
    <t>Se presentó error de digitación en la aprobación de pólizas
Falta de capacitación sobre requisitos de aprobación de garantías</t>
  </si>
  <si>
    <t>Realizar capacitación y evaluación a los abogados de la Subdirección Contractual sobre requisitos de aprobación de garantías</t>
  </si>
  <si>
    <t>Capacitación</t>
  </si>
  <si>
    <t>Capacitación realizada</t>
  </si>
  <si>
    <t>Revisión aleatoria trimestralmente los contratos con el fin de verificar las suficias de las garantías</t>
  </si>
  <si>
    <t>Verificación de expedientes</t>
  </si>
  <si>
    <t>Expedientes revisados</t>
  </si>
  <si>
    <t xml:space="preserve">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t>
  </si>
  <si>
    <t xml:space="preserve">Establecer y socializar un lineamiento en el procedimiento 126PA04-PR37 suscripción y legalización de contratos  versión 4 que establezca que una vez suscrito  y legalizado los contratos de funcionamiento, la Subdirección Contractual  </t>
  </si>
  <si>
    <t xml:space="preserve">Procedimiento ajustado
</t>
  </si>
  <si>
    <t xml:space="preserve">Procedimiento ajustado 
</t>
  </si>
  <si>
    <t>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t>
  </si>
  <si>
    <t>Crear un formato (plantilla en excel) en el procedimiento administración de transportes Código: 126PA04-PR07 versión 8 que evidencien la transparencia en la liquidación, para la realización de los pagos en ejecución de contratos de transporte</t>
  </si>
  <si>
    <t>Creación de formato</t>
  </si>
  <si>
    <t>Formato Nuevo</t>
  </si>
  <si>
    <t xml:space="preserve">Generar un lineamiento en el procedimiento administración de transportes Código: 126PA04-PR07 versión 8 que establezca la periodicidad de entrega de dicho formato. </t>
  </si>
  <si>
    <t>Procedimiento ajustado</t>
  </si>
  <si>
    <t xml:space="preserve">Procedimiento ajustado </t>
  </si>
  <si>
    <t>Realizar seguimiento que permita evidenciar la aplicación, funcionalidad y pertinencia del formato</t>
  </si>
  <si>
    <t>Reporte de seguimiento</t>
  </si>
  <si>
    <t xml:space="preserve">3.1.1.2 </t>
  </si>
  <si>
    <t>No existe priorización por parte de los procesos a la atención oportuna de las PQRSF que son registradas ante la Entidad, entrelazado al mal manejo de los aplicativos, desconocimiento de las  competencias y la no atención a los informes generados.</t>
  </si>
  <si>
    <t>Actualizar e implementar el procedimiento Servicio al ciudadano y correspondencia 126PA06-PR08 V6, para definir la presentación de un informe mensual por parte de las áreas responsables de la gestión realizada a las PQRSF</t>
  </si>
  <si>
    <t>Procedimiento actualizado e implementado</t>
  </si>
  <si>
    <t>Subsecretaria General y de Control Disciplinario -SGCD</t>
  </si>
  <si>
    <t xml:space="preserve">Programar y realizar capacitación a los servidores de la entidad de forma trimestral referente al cumplimiento de la normatividad vigente para PQRSF </t>
  </si>
  <si>
    <t>Capacitación  PQRSF</t>
  </si>
  <si>
    <t>No. De capacitaciones realizadas / No de capacitaciones programadas*100</t>
  </si>
  <si>
    <t>Remitir informe mensual en Comité Directivo, de acuerdo a lo reportado por el aplicativo y los informes de las áreas con respecto a la gestión de atención a PQRSF.</t>
  </si>
  <si>
    <t xml:space="preserve">Informe mensual PQRSF Comité Directivo </t>
  </si>
  <si>
    <t>El detalle de la composición de los gastos estaba en el estudio de mercado. No se exigieron soportes detallados (por subítems) en los informes mensuales, en razón a que ello no quedó establecido en los estudios previos.</t>
  </si>
  <si>
    <t>Detallar el presupuesto que lo compone (tipo de gasto, ítem y subítems (este último de ser necesario)) En los estudios previos de los sucesivos convenios que se suscriban desde la DGA</t>
  </si>
  <si>
    <t>Convenios  con estudios previos (EP) que detallan la composición del presupuesto.</t>
  </si>
  <si>
    <t>% = # Convenios con EP que detallan su presupuesto / # Convenios suscritos * 100</t>
  </si>
  <si>
    <t xml:space="preserve">Registrar en los estudios previos, la exigencia acerca de entregar con los informes financieros de ejecución, los soportes de cada gasto, hasta el nivel de detalle que se haya definido. </t>
  </si>
  <si>
    <t>Informes financieros de los Convenios con soportes de cada gasto.</t>
  </si>
  <si>
    <t>% = # Convenios que cuentan con los soportes de gastos en sus informes financieros / # Convenios suscritos * 100</t>
  </si>
  <si>
    <t>Porque para obtener el resultado final que es la implementación del Plan de Manejo de la Franja de Adecuación y la Reserva Forestal Protectora del Bosque Oriental, se requieren una serie de actividades preliminares que toman un tiempo determinado.</t>
  </si>
  <si>
    <t>Establecer un seguimiento trimestral para el avance de las metas, con el fin de generar acciones correctivas en caso de demoras</t>
  </si>
  <si>
    <t>No. de seguimientos</t>
  </si>
  <si>
    <t>No. de seguimientos realizados / # de seguimientos programados * 100</t>
  </si>
  <si>
    <t xml:space="preserve">Porque los lineamientos del instrumento están desarrollados para que todas las entidades participantes en el PACA de los diferentes sectores incluyan en sus PACA Institucionales las metas y/o acciones ambientales que consideren pertinente.
</t>
  </si>
  <si>
    <t>Revisar, ajustar y socializar los lineamientos y formatos del instrumento de Planeación Ambiental – PACA, en lo que respecta a metas y/o acciones ambientales a priorizar en el instrumento, así como la armonización del mismo.</t>
  </si>
  <si>
    <t>Lineamientos y formatos ajustados del instrumentos de Planeación Ambiental- PACA.</t>
  </si>
  <si>
    <t xml:space="preserve">Lineamientos y formatos ajustados del instrumentos de Planeación Ambiental- PACA.
</t>
  </si>
  <si>
    <t xml:space="preserve">Porque los lineamientos del instrumento están desarrollados para que todas las entidades participantes en el PACA de los diferentes sectores incluyan en sus PACA Institucionales las metas y/o acciones ambientales que consideren pertinente. </t>
  </si>
  <si>
    <t xml:space="preserve">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t>
  </si>
  <si>
    <t>Solicitudes a la Contraloría ajuste formato CB-1111-4</t>
  </si>
  <si>
    <t>No. de solicitudes a la Contraloría de Bogotá de ajuste al formato CB-1111-4: INFORMACIÓN CONTRACTUAL DE PROYECTOS PACA”</t>
  </si>
  <si>
    <t xml:space="preserve">4.4.1 </t>
  </si>
  <si>
    <t>Porque la evaluación de los criterios técnicos para la selección de áreas a intervenir se plantea bajo el concepto de un sistema interconectado que afecta la integralidad de la cuenca hidrográfica</t>
  </si>
  <si>
    <t>Fortalecer la matriz de priorización de áreas a intervenir para restauración ecológica contemplando la protección y conservación de los nacimientos de agua y afluentes del Río Bogotá.</t>
  </si>
  <si>
    <t xml:space="preserve">Porcentaje de hectáreas priorizadas bajo los criterios de la matriz de priorización de áreas </t>
  </si>
  <si>
    <t>(Número de hectáreas  priorizadas bajo los criterios de la matriz de priorización de áreas para la protección y conservación) /( Número total de hectáreas del plan de restauración anual) * 100%</t>
  </si>
  <si>
    <t xml:space="preserve">3.2.1.5 </t>
  </si>
  <si>
    <t>No tener relacionados explícitamente los  Objetivos de Desarrollo Sostenible - ODS en los proyectos de inversión de la SDA dado que no se contó con las directrices o metodología a nivel distritales para establecer dicha relación.</t>
  </si>
  <si>
    <t>Identificar y relacionar los  Objetivos de Desarrollo Sostenible - ODS aplicables en los proyectos de inversión la SDA, conforme a la directrices o metodología de planeación Distrital.</t>
  </si>
  <si>
    <t>Porcentaje de avance en la identificación, relacionamiento e incorporación de los ODS</t>
  </si>
  <si>
    <t>No de actividades ejecutadas para la identificación, relacionamiento e incorporación de los ODS aplicables /No de actividades programadas de relacionamiento e incorporación de los ODS *100</t>
  </si>
  <si>
    <t>Incluir en el procedimiento 126PG01-PR02 "Formulación, Inscripción, Registro y Actualización de los Proyectos de Inversión de la SDA" para la formulación de proyectos de inversión un lineamiento de operación relacionado con la incorporación de los ODS en los proyectos de inversión de la SDA.</t>
  </si>
  <si>
    <t>Lineamiento de operación de  incorporación de ODS en la formulación de proyectos de inversión</t>
  </si>
  <si>
    <t>Lineamiento de operación adoptado sobre incorporación de ODS en la formulación de proyectos de inversión en la SDA</t>
  </si>
  <si>
    <t xml:space="preserve">Deficiencias en la elaboración de estudios previos
- Error en el estudio de mercado.
- Falta de personal para la revisión en el componente Económico
- Lineamientos sin precisión en el procedimiento Estructuración de estudios previos modalidad contratación directa ya que no establece la responsabilidad de verificación de los componentes del proceso contractual. </t>
  </si>
  <si>
    <t>Incluir un lineamiento en el procedimiento Estructuración de estudios previos modalidad contratación directa Código: 126PA04-PR33 versión 7, que la persona responsable que verifique el aspecto financiero también realice la verificación tributaria</t>
  </si>
  <si>
    <t>Procedimiento</t>
  </si>
  <si>
    <t>Subsecretaria General y de Control Disciplinario -SGCD  - APOYO   SC - DGC</t>
  </si>
  <si>
    <t xml:space="preserve">Lineamientos sin precisión en el procedimiento Estructuración de estudios previos modalidad contratación directa ya que no establece la responsabilidad de verificación de los componentes del proceso contractual. </t>
  </si>
  <si>
    <t xml:space="preserve">Socializar a los servidores de la SDA del procedimiento 126PA04-PR33 Estructuración de estudios previos modalidad contratación directa una vez este actualizado el mismo realizará </t>
  </si>
  <si>
    <t>Socialización</t>
  </si>
  <si>
    <t>Socialización realizada</t>
  </si>
  <si>
    <t>Inexistencia de un protocolo a seguir en los procesos derivados de incautaciones.</t>
  </si>
  <si>
    <t>Crear un protocolo que se incluya en el procedimiento sancionatorio del SIG, que permita dar celeridad a aquellos procesos que  contengan un componente de incautación.</t>
  </si>
  <si>
    <t>Protocolo creado</t>
  </si>
  <si>
    <t>Protocolo incluido en el SIG</t>
  </si>
  <si>
    <t>Falta de impulso de procesos sancionatorios derivados de la incautación.</t>
  </si>
  <si>
    <t>Impulsar los 26 procesos sancionatorios identificados en el hallazgo.</t>
  </si>
  <si>
    <t xml:space="preserve">Impulso de procesos sancionatorios </t>
  </si>
  <si>
    <t>Procesos sancionatorios impulsados / 26 procesos sancionatorios a impulsar</t>
  </si>
  <si>
    <t>Falta de seguimiento a los procesos derivados de incautación</t>
  </si>
  <si>
    <t>Reportar por parte de la SSFFS a la DCA de manera semestralizada el estado de los procesos técnicos y sancionatorios derivados de incautación.</t>
  </si>
  <si>
    <t>Reporte semestralizado procesos técnicos y sancionatorios derivados de incautación.</t>
  </si>
  <si>
    <t>Reporte semestralizado  / 2 Reportes semestralizado del estado de los procesos técnicos y sancionatorios derivados de incautación.</t>
  </si>
  <si>
    <t>Falta de socialización de la importancia los procesos derivados de incautación</t>
  </si>
  <si>
    <t>Realizar una capacitación semestral por parte de la SSFFS, dirigida a sensibilizar a los involucrados con el proceso derivado de incautación,  sobre la importancia de estos  procesos.</t>
  </si>
  <si>
    <t>Capacitación sobre procesos derivados de incautación</t>
  </si>
  <si>
    <t>Capacitación realizada sobre procesos derivados de incautación</t>
  </si>
  <si>
    <t xml:space="preserve">Inexistencia de un procedimiento interno que establezca las etapas y el plazo para la revisión y aprobación de los PLAU´s. </t>
  </si>
  <si>
    <t xml:space="preserve">Crear y socializar un procedimiento interno en el cual se fijen las etapas y los plazos para la revisión y aprobación de los PLAUS. </t>
  </si>
  <si>
    <t>Procedimiento creado</t>
  </si>
  <si>
    <t>Procedimiento incluido en el SIG</t>
  </si>
  <si>
    <t>Falta de actualización del procedimiento</t>
  </si>
  <si>
    <t xml:space="preserve">Actualizar, implementar y socializar el procedimiento interno de notificaciones. </t>
  </si>
  <si>
    <t>Actualización de procedimiento</t>
  </si>
  <si>
    <t>Procedimiento incluido en el SIG/Procedimiento formulado</t>
  </si>
  <si>
    <t>Falta de saneamiento contable de 208 Resoluciones</t>
  </si>
  <si>
    <t>Realizar el saneamiento contable del 100% de las 208 resoluciones identificadas en el hallazgo.</t>
  </si>
  <si>
    <t>Saneamiento contable</t>
  </si>
  <si>
    <t>208 resoluciones saneadas contablemente/208 resoluciones sin saneamiento contable</t>
  </si>
  <si>
    <t>Falta de seguimiento a las comunicaciones dirigidas a la Subdirección Financiera</t>
  </si>
  <si>
    <t>Reportar por parte de la SSFFS trimestralmente los avances en el saneamiento contable a la SF con copia a la DCA.</t>
  </si>
  <si>
    <t>Reporte trimestral de la SSFFS a SF y DCA</t>
  </si>
  <si>
    <t>Reporte trimestral realizado / 3 reportes a realizar sobre el estado de los procesos técnicos y sancionatorios derivados de incautación.</t>
  </si>
  <si>
    <t>Procedimiento incluido en el SIG/</t>
  </si>
  <si>
    <t>Falta de seguimiento a las devoluciones de la oficina de ejecuciones fiscales</t>
  </si>
  <si>
    <t>Realizar el saneamiento contable del 100% de las 40 resoluciones identificadas en el hallazgo.</t>
  </si>
  <si>
    <t>40 resoluciones saneadas contablemente/40 resoluciones sin saneamiento contable identificadas en el hallazgo</t>
  </si>
  <si>
    <t>Falta de saneamiento contable de 40 Resoluciones</t>
  </si>
  <si>
    <t>Reportar por parte de la SSFFS  trimestralmente los avances en el saneamiento contable a la SF con copia a la DCA.</t>
  </si>
  <si>
    <t>Reporte trimestral realizado / 3 reportes a realizar sobre el saneamiento contable a la SF</t>
  </si>
  <si>
    <t>Débil articulación interna entre gerentes de proyectos, supervisores y los responsables de los procesos de apoyo en la Secretaria Distrital de Ambiente.</t>
  </si>
  <si>
    <t>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t>
  </si>
  <si>
    <t>Autoevaluaciones de avance y seguimiento</t>
  </si>
  <si>
    <t>Número de autoevaluaciones realizadas  / 11 autoevaluaciones programadas</t>
  </si>
  <si>
    <t>Todas las dependencias</t>
  </si>
  <si>
    <t>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t>
  </si>
  <si>
    <t>Reunioines de coordinación para el cumplimiento de metas y ejecución presupuestal</t>
  </si>
  <si>
    <t>Número de reuniones de coordinación realizadas  /  11 reuniones de coordinación programadas</t>
  </si>
  <si>
    <t>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t>
  </si>
  <si>
    <t>Reportes Integrados de alertas y recomendaciones, emitidos sobre  proyectos</t>
  </si>
  <si>
    <t xml:space="preserve">Reportes emitidos </t>
  </si>
  <si>
    <t>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t>
  </si>
  <si>
    <t>Reportes de seguimiento Plan Anual de Adquisiciones</t>
  </si>
  <si>
    <t>Verificar, de manera mensual, la gestión de pasivos y reservas, mediante informes detallados con la situación actual, las observaciones y recomendaciones emitidas por la Subdirección Financiera y Dirección de Gestión Corporativa.</t>
  </si>
  <si>
    <t>Informes de seguimiento  pasivos y reservas</t>
  </si>
  <si>
    <t xml:space="preserve">Mecanismos diferentes de recolección y reporte de información, debido a la naturaleza de cada unos de los instrumentos de reporte (SIVICOF cuentas financieras, matriz de contratación, plan de acción, Plan Anual de Adquisiciones) que se encuentran desactualizados. </t>
  </si>
  <si>
    <t>Mantener actualizado y con información verídica el aplicativo SIPSE en lo relacionado con todos los componentes, por parte de los gerentes de proyectos, velando por la integridad, oportunidad y calidad de la información que reportan en el mismo.</t>
  </si>
  <si>
    <t>Seguimiento a la actualización información SIPSE reportados por las gerencias de proyectos</t>
  </si>
  <si>
    <t>porcentaje de cumplimiento en la actualización de información en el SIPSE reportados por las gerencias de proyectos de la SDA</t>
  </si>
  <si>
    <t>Promover el uso y apropiación del aplicativo SIPSE para los gerentes de proyectos, enlaces SIPSE, gestores de proyectos, y usuarios SIPSE, con la finalidad que la información gestionada a través de la herramienta llegue a la estación denominada "ejecución contrato", para su autoevaluación y monitoreo, por parte de la DPSIA, mediante capacitación y lineamientos institucionales que se impartan.</t>
  </si>
  <si>
    <t xml:space="preserve">Uso y apropiación del aplicativo SIPSE </t>
  </si>
  <si>
    <t>Actividades de uso y apropiación del aplicativo SIPSE ejecutadas.</t>
  </si>
  <si>
    <t>Desarrollar un instructivo de uso del aplicativo SIPSE y adoptarlo en el Sistema Integrado de Gestión de la entidad, articulando su uso y obligatoriedad en los lineamientos de operación en los procedimientos relacionados con contratación, por parte de la DPSIA y la SC.</t>
  </si>
  <si>
    <t>Instructivo de uso del aplicativo SIPSE</t>
  </si>
  <si>
    <t>Documento instructivo sobre el uso del aplicativo SIPSE elaborado y aprobado en el Sistema Integrado de Gestión de la entidad</t>
  </si>
  <si>
    <t>Realizar una prueba piloto para verificar la efectividad de las acciones implementadas para garantizar la confiabilidad de la información, luego de que se entreguen los datos de cierre de la vigencia 2018.</t>
  </si>
  <si>
    <t xml:space="preserve">Evaluación </t>
  </si>
  <si>
    <t>Evaluación piloto realizada/1</t>
  </si>
  <si>
    <t>FILA_70</t>
  </si>
  <si>
    <t>FILA_71</t>
  </si>
  <si>
    <t>FILA_72</t>
  </si>
  <si>
    <t>FILA_73</t>
  </si>
  <si>
    <t>FILA_74</t>
  </si>
  <si>
    <t>FILA_75</t>
  </si>
  <si>
    <t>FILA_76</t>
  </si>
  <si>
    <t>FILA_77</t>
  </si>
  <si>
    <t>FILA_78</t>
  </si>
  <si>
    <t>FILA_79</t>
  </si>
  <si>
    <t>FILA_80</t>
  </si>
  <si>
    <t>FILA_81</t>
  </si>
  <si>
    <t>FILA_82</t>
  </si>
  <si>
    <t>FILA_83</t>
  </si>
  <si>
    <t>FILA_84</t>
  </si>
  <si>
    <t>FILA_85</t>
  </si>
  <si>
    <t>FILA_86</t>
  </si>
  <si>
    <t>FILA_87</t>
  </si>
  <si>
    <t>FILA_88</t>
  </si>
  <si>
    <t>FILA_89</t>
  </si>
  <si>
    <t>FILA_90</t>
  </si>
  <si>
    <t>FILA_91</t>
  </si>
  <si>
    <t>FILA_92</t>
  </si>
  <si>
    <t>FILA_93</t>
  </si>
  <si>
    <t>FILA_94</t>
  </si>
  <si>
    <t>FILA_95</t>
  </si>
  <si>
    <t>FILA_96</t>
  </si>
  <si>
    <t>FILA_97</t>
  </si>
  <si>
    <t>FILA_98</t>
  </si>
  <si>
    <t>FILA_99</t>
  </si>
  <si>
    <t>FILA_100</t>
  </si>
  <si>
    <t>FILA_101</t>
  </si>
  <si>
    <t>FILA_102</t>
  </si>
  <si>
    <t>FILA_103</t>
  </si>
  <si>
    <t>FILA_104</t>
  </si>
  <si>
    <t>FILA_105</t>
  </si>
  <si>
    <t>FILA_106</t>
  </si>
  <si>
    <t>FILA_107</t>
  </si>
  <si>
    <t>FILA_108</t>
  </si>
  <si>
    <t>FILA_109</t>
  </si>
  <si>
    <t>FILA_110</t>
  </si>
  <si>
    <t>FILA_111</t>
  </si>
  <si>
    <t>FILA_112</t>
  </si>
  <si>
    <t>FILA_113</t>
  </si>
  <si>
    <t>FILA_114</t>
  </si>
  <si>
    <t>FILA_115</t>
  </si>
  <si>
    <t>Sin información</t>
  </si>
  <si>
    <t>SER -Subdirección de Ecosistemas y Ruralidad</t>
  </si>
  <si>
    <t>DGC - Dirección de Gestión Corporativa</t>
  </si>
  <si>
    <t xml:space="preserve">DCA -Dirección de Control Ambiental </t>
  </si>
  <si>
    <t>SC -Subdirección Contractual</t>
  </si>
  <si>
    <t xml:space="preserve">DPSIA -Dirección de Planeación y Sistemas de Información Ambiental </t>
  </si>
  <si>
    <t>SPCI -Subdirección de Proyectos y Cooperación Internacional</t>
  </si>
  <si>
    <t>SSFFS -Subdirección de Silvicultura Fauna y Flora Silvestre</t>
  </si>
  <si>
    <t>SF -Subdirección Financiera</t>
  </si>
  <si>
    <t>SPPA -Subdirección de Políticas y Planes Ambientales</t>
  </si>
  <si>
    <t>DCA-SSFFS</t>
  </si>
  <si>
    <t>OCI -Oficina de Control Interno</t>
  </si>
  <si>
    <t>DGA -Dirección de Gestión Ambiental</t>
  </si>
  <si>
    <t>SCAAV -Subdirección de Calidad del Aire, Auditiva y Visual</t>
  </si>
  <si>
    <t>SCASP -Subdirección de Control Ambiental al Sector Público</t>
  </si>
  <si>
    <t>SRHS -Subdirección del Recurso Hirdríco y del Suelo</t>
  </si>
  <si>
    <t>Gestión contractual</t>
  </si>
  <si>
    <t>Control de Gestión</t>
  </si>
  <si>
    <t>Hallazgo administrativo por la omisión en la exigencia y verificación de las garantías de conformidad con lo dispuesto en los contratos 20161327 y 20161307</t>
  </si>
  <si>
    <t>Hallazgo administrativo por inconsistencias presentadas en el estudio de mercado realizado por la Entidad, en el contrato de arrendamiento No. 20170380</t>
  </si>
  <si>
    <t>Hallazgo administrativo por inconsistencias en la información suministrada y reportada por la Secretaria Distrital de Ambiente</t>
  </si>
  <si>
    <t>Hallazgo administrativo con presunta incidencia disciplinaria, por no atender dentro de los plazos legales varios derechos de petición, radicados en la vigencia 2017</t>
  </si>
  <si>
    <t>Hallazgo administrativo con presunta incidencia disciplinaria y fiscal por valor de $49.686.960,60, por la cancelación de gastos administrativos en el Convenio de Asociación No. 20161268.</t>
  </si>
  <si>
    <t>Hallazgo administrativo porque en el expediente del contrato SDA-LP-20161274 no se encuentra la relación de los vehículos que efectivamente prestan el servicio de transporte, ni los documentos que garantizan el cumplimiento de las condiciones técnicas de los mismos</t>
  </si>
  <si>
    <t>Hallazgo administrativo porque dentro del expediente SDA-LP-20161274, no hay claridad en los soportes que evidencian la transparencia en la liquidación, para la realización de los pagos en ejecución del contrato de transporte SDA-LP-20161274</t>
  </si>
  <si>
    <t>Hallazgo administrativo con presunta incidencia disciplinaria por constituir al cierre de la vigencia 2017, reservas presupuestales que alcanzan el 71,99% del presupuesto de inversión de la vigencia 2017</t>
  </si>
  <si>
    <t>Gestión Presupuestal</t>
  </si>
  <si>
    <t>Hallazgo administrativo con presunta incidencia disciplinaria, por el bajo porcentaje de ejecución en magnitud de metas de Proyectos de Inversión del Plan de Desarrollo “Bogotá Mejor para Todos” 2016 - 2020</t>
  </si>
  <si>
    <t>Planes programas y proyectos. Gestión Ambiental</t>
  </si>
  <si>
    <t>Hallazgo administrativo por falencias en la implementación de las acciones del Plan de Manejo de la Franja de Adecuación y la Reserva Forestal Protectora de los Cerros Orientales a cargo de la SDA</t>
  </si>
  <si>
    <t>Hallazgo Administrativo por la poca efectividad en el desarrollo de los procesos derivados de la incautación de madera.</t>
  </si>
  <si>
    <t>Hallazgo administrativo con presunta incidencia disciplinaria por no realizar la identificación de las metas de los proyectos de inversión en el PACA institucional</t>
  </si>
  <si>
    <t>Hallazgo administrativo por no tener establecido el estado de incorporación de los ODS en los proyectos de inversión de la SDA</t>
  </si>
  <si>
    <t>Hallazgo administrativo por la no oportuna revisión y aprobación de los Planes Locales de Arborización Urbana -PLAU´s.</t>
  </si>
  <si>
    <t>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t>
  </si>
  <si>
    <t>Hallazgo Administrativo por la no remisión de 40 resoluciones devueltas por la Oficina de Ejecuciones Fiscales de la Secretaría de Hacienda, vigencias 1998 a diciembre de 2015, por un total de $163.886.318,25, por presentar inconsistencias en el cobro coactivo</t>
  </si>
  <si>
    <t xml:space="preserve">Cumplimiento Acciones populares </t>
  </si>
  <si>
    <t>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t>
  </si>
  <si>
    <t>Otros Resultados</t>
  </si>
  <si>
    <t>AC</t>
  </si>
  <si>
    <t>I</t>
  </si>
  <si>
    <t>Evaluación, Control y Seguimiento</t>
  </si>
  <si>
    <t>Gestión de los Rescuros Físicos</t>
  </si>
  <si>
    <t>Planeación Anmbiental</t>
  </si>
  <si>
    <t>Direccionamiento Estratégico</t>
  </si>
  <si>
    <t>Gestión Ambiental y Rural</t>
  </si>
  <si>
    <t>Control y Mejora</t>
  </si>
  <si>
    <t>Convenciones estado accion</t>
  </si>
  <si>
    <t>En Ejecución</t>
  </si>
  <si>
    <t>En revisión por la OCI</t>
  </si>
  <si>
    <t>Mediante correo electrónico del 12 de Octubre de 2018, la SCAAV informó que "Se remite soporte de correo en el cual se envía el POA del Proyecto 979, el cual corresponde a un indicador que se mide anualmente, pero se realiza un reporte mes a mes, en el que se da el avance de las actividades realizadas en las 4 zonas críticas. (Anexo 1. Correo electrónico POA)". Revisado el soporte allegado que corresponde al correo electrónico del 28 de Septiembre de 2018 se evidencia que se remitió el informe POA 979 correspondiente al mes de Septiembre de la vigencia 2018; no obstante, el soporte es insuficiente para demostrar que mes a mes se reporta al avance del estado del proyecto. Revisado en el aplicativo ISOLUCION el estado del indicador 652 "Reducción de niveles de ruido en las zonas críticas, dado en decibeles" se encuentra en la ficha técnica que la fecha de reporte del indicador es anual con corte al 31 de Diciembre de 2018 aunque la fecha de ejecución de la acción se cumple el 21 de Noviembre de 2018. 
Recomendación: Para el próximo seguimiento se deben aportar los registros de los reportes mensuales del estado del proyecto 979 y, en todo caso, registrar el estado del indicador al corte 31 de Diciembre de 2018, ya que con los soportes allegados no es posible evidenciar su cumplimiento.</t>
  </si>
  <si>
    <t>Mediante correo electrónico del 12 de Octubre de 2018, la SCAAV reportó que "Se remite soporte de los procesos IAAP del área técnica de ruido, proceso en los que cada contratista anexa en archivo zip los soportes para la ejecución de cada una de las actividades. (Anexo 3. Relación de procesos cargados en forest para el IAAP)". No obstante, el soporte contenido en el anexo 3 no es pertinente para la acción formulada ni para el indicador toda vez que no se evidencian las capacitaciones ejecutadas a los supervisores y contratistas. 
Alerta: Aclarar cuántas capacitaciones se programaron y allegar los soportes de las capacitaciones ejecutadas a los supervisores y contratistas sobre el adecuado diligenciamiento  soporte del IAAP, toda vez que con los soportes remitidos no es posible determinar el estado de cumplimiento de la acción.</t>
  </si>
  <si>
    <t>Mediante correo electrónico del 12 de Octubre de 2018, la SCAAV reportó que "Se remite informe de la atención oportuna de las PQR's por parte de la subdirección con los soportes de seguimiento que se realiza para dar la respuesta en los términos establecidos. (INFORME SEGUIMIENTO A QUEJAS Y RECLAMOS.docx y Seguimiento a PQRS 2017 - 2018.zip)". Según el documento "INFORME SEGUIMIENTO A QUEJAS Y RECLAMOS" entre el mes de Agosto de 2017 y Junio de 2018 se recibieron un total de 5.213 PQR´s de los cuales se atendieron oportunamente 4.995 que representan el 95,8% de cumplimiento que se justifica en que "Se presentó un problema con el aplicativo FOREST, en la puesta en marcha de la actualización del Proceso de Quejas 4.0, lo que derivó en la funcionalidad obsoleta del aplicativo, por ende se detuvo el trámite de PQRS, mientras se solucionaba el problema, durante este tiempo se vencieron las PQRS recibidas". Los soportes permiten concluir que la SCAAV realiza un seguimiento permanente al estado de trámite  de las PQR´s recibidas con una tendencia de incremento de la eficiencia para el segundo trimestre de 2018.
Recomendación: Mantener los seguimientos al estado de trámite de las PQR´s para procurar que la totalidad se atienden dentro de los términos de ley.</t>
  </si>
  <si>
    <t>mediante rad 2018IE244875 de 19-10-2018 la SGCD solicita el PM y su seguimiento</t>
  </si>
  <si>
    <t>Total</t>
  </si>
  <si>
    <t>2017 2017</t>
  </si>
  <si>
    <t>3.3.1.6.1</t>
  </si>
  <si>
    <t>Dirección de Control Ambiental -DCA-SSFFS</t>
  </si>
  <si>
    <t>Falta de saneamiento contable de 526 actos administrativos emitidos hasta la vigencia 205.</t>
  </si>
  <si>
    <t>Realizar el saneamiento contable del 100% de los 526 actos administrativos emitidos hasta la vigencia 2015.</t>
  </si>
  <si>
    <t>526 resoluciones saneadas contablemente/526 resoluciones sin saneamiento contable</t>
  </si>
  <si>
    <t>Falta de seguimiento a las resoluciones que contienen exigencia de pago.</t>
  </si>
  <si>
    <t>Dirección de Control Ambiental -DCA</t>
  </si>
  <si>
    <t>Incorporar en las Resoluciones de autorización de tratamiento silvicultural el plazo de la obligación de pago por compensación, constituyéndose así un título ejecutivo.</t>
  </si>
  <si>
    <t>Resolución que se constituya como título ejecutivo</t>
  </si>
  <si>
    <t xml:space="preserve">No. de Resoluciones que se constituya como título ejecutivo realizadas  (desde octubre de 2018) /  Resoluciones que se constituya como título ejecutivo  a proyectar </t>
  </si>
  <si>
    <t>Subdirección de Silvicultura Fauna y Flora Silvestre -SSFFS</t>
  </si>
  <si>
    <t>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t>
  </si>
  <si>
    <t>Se evidencia en el reporte de la SRHS (radicado 2018IE19487), que hay 5 procesos pendientes por resolver para cumplir la meta planteada en la acción</t>
  </si>
  <si>
    <t>La SRHS en su radicado 2018IE19487, se evidencia que no se ha cumplido la acción propuesta, pues todavía faltan por consolidar decisiones de fondo en 256 Estaciones del universo de 291.</t>
  </si>
  <si>
    <t xml:space="preserve"> </t>
  </si>
  <si>
    <t>(Todas)</t>
  </si>
  <si>
    <t xml:space="preserve">Estado accion </t>
  </si>
  <si>
    <t>Cant</t>
  </si>
  <si>
    <t>(Varios elementos)</t>
  </si>
  <si>
    <t>Con terminación 31 dic 2018</t>
  </si>
  <si>
    <t>Con terminación 2018</t>
  </si>
  <si>
    <t>FILA_119</t>
  </si>
  <si>
    <t>FILA_118</t>
  </si>
  <si>
    <t>FILA_117</t>
  </si>
  <si>
    <t>FILA_116</t>
  </si>
  <si>
    <t>HALLAZGOS POR PROCESOS</t>
  </si>
  <si>
    <t>(36) ANÁLISIS SEGUIMIENTO ENTIDAD</t>
  </si>
  <si>
    <t>2010 2010</t>
  </si>
  <si>
    <t>2016 2016</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</si>
</sst>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dd/mm/yyyy;@"/>
    <numFmt numFmtId="165" formatCode="0.0%"/>
    <numFmt numFmtId="166" formatCode="0.0"/>
    <numFmt numFmtId="167" formatCode="yyyy\-mm\-dd;@"/>
  </numFmts>
  <fonts count="49">
    <font>
      <sz val="11"/>
      <color indexed="8"/>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b/>
      <sz val="11"/>
      <color indexed="9"/>
      <name val="Calibri"/>
      <family val="2"/>
    </font>
    <font>
      <sz val="10"/>
      <name val="Arial"/>
      <family val="2"/>
    </font>
    <font>
      <b/>
      <sz val="11"/>
      <name val="Arial"/>
      <family val="2"/>
    </font>
    <font>
      <sz val="11"/>
      <name val="Arial"/>
      <family val="2"/>
    </font>
    <font>
      <b/>
      <sz val="12"/>
      <name val="Arial"/>
      <family val="2"/>
    </font>
    <font>
      <sz val="8"/>
      <color indexed="81"/>
      <name val="Tahoma"/>
      <family val="2"/>
    </font>
    <font>
      <sz val="14"/>
      <color indexed="8"/>
      <name val="Calibri"/>
      <family val="2"/>
      <scheme val="minor"/>
    </font>
    <font>
      <sz val="12"/>
      <name val="Arial"/>
      <family val="2"/>
    </font>
    <font>
      <b/>
      <sz val="16"/>
      <name val="Arial"/>
      <family val="2"/>
    </font>
    <font>
      <sz val="9"/>
      <name val="Arial"/>
      <family val="2"/>
    </font>
    <font>
      <b/>
      <sz val="13"/>
      <name val="Arial"/>
      <family val="2"/>
    </font>
    <font>
      <sz val="8"/>
      <name val="Arial"/>
      <family val="2"/>
    </font>
    <font>
      <b/>
      <sz val="8"/>
      <name val="Verdana"/>
      <family val="2"/>
    </font>
    <font>
      <sz val="8"/>
      <name val="Verdana"/>
      <family val="2"/>
    </font>
    <font>
      <b/>
      <sz val="8"/>
      <color indexed="81"/>
      <name val="Tahoma"/>
      <family val="2"/>
    </font>
    <font>
      <sz val="12"/>
      <color indexed="8"/>
      <name val="Calibri"/>
      <family val="2"/>
      <scheme val="minor"/>
    </font>
    <font>
      <b/>
      <sz val="12"/>
      <color theme="1"/>
      <name val="Arial"/>
      <family val="2"/>
    </font>
    <font>
      <b/>
      <sz val="11"/>
      <color theme="1"/>
      <name val="Calibri"/>
      <family val="2"/>
      <scheme val="minor"/>
    </font>
    <font>
      <b/>
      <sz val="11"/>
      <color indexed="8"/>
      <name val="Calibri"/>
      <family val="2"/>
      <scheme val="minor"/>
    </font>
    <font>
      <b/>
      <sz val="11"/>
      <color theme="1"/>
      <name val="Calibri"/>
      <family val="2"/>
    </font>
    <font>
      <sz val="11"/>
      <color indexed="8"/>
      <name val="Calibri"/>
      <family val="2"/>
      <scheme val="minor"/>
    </font>
    <font>
      <sz val="11"/>
      <name val="Calibri"/>
      <family val="2"/>
      <scheme val="minor"/>
    </font>
    <font>
      <u/>
      <sz val="11"/>
      <color theme="10"/>
      <name val="Calibri"/>
      <family val="2"/>
      <scheme val="minor"/>
    </font>
    <font>
      <sz val="11"/>
      <color theme="0"/>
      <name val="Calibri"/>
      <family val="2"/>
      <scheme val="minor"/>
    </font>
    <font>
      <b/>
      <sz val="20"/>
      <name val="Arial"/>
      <family val="2"/>
    </font>
    <font>
      <sz val="12"/>
      <color theme="0"/>
      <name val="Calibri"/>
      <family val="2"/>
      <scheme val="minor"/>
    </font>
    <font>
      <b/>
      <sz val="9"/>
      <color indexed="81"/>
      <name val="Tahoma"/>
      <family val="2"/>
    </font>
    <font>
      <sz val="9"/>
      <color indexed="81"/>
      <name val="Tahoma"/>
      <family val="2"/>
    </font>
    <font>
      <b/>
      <sz val="10"/>
      <color theme="1"/>
      <name val="Arial"/>
      <family val="2"/>
    </font>
    <font>
      <b/>
      <i/>
      <sz val="9"/>
      <color indexed="8"/>
      <name val="Arial"/>
      <family val="2"/>
    </font>
    <font>
      <sz val="11"/>
      <color indexed="8"/>
      <name val="Calibri"/>
      <family val="2"/>
    </font>
    <font>
      <b/>
      <sz val="26"/>
      <name val="Arial"/>
      <family val="2"/>
    </font>
    <font>
      <sz val="14"/>
      <name val="Century Gothic"/>
      <family val="2"/>
    </font>
    <font>
      <sz val="11"/>
      <color indexed="9"/>
      <name val="Calibri"/>
      <family val="2"/>
    </font>
    <font>
      <sz val="11"/>
      <color theme="0" tint="-0.14999847407452621"/>
      <name val="Calibri"/>
      <family val="2"/>
      <scheme val="minor"/>
    </font>
    <font>
      <sz val="11"/>
      <color indexed="81"/>
      <name val="Tahoma"/>
      <family val="2"/>
    </font>
    <font>
      <sz val="12"/>
      <color indexed="81"/>
      <name val="Tahoma"/>
      <family val="2"/>
    </font>
    <font>
      <b/>
      <sz val="11"/>
      <color indexed="81"/>
      <name val="Tahoma"/>
      <family val="2"/>
    </font>
    <font>
      <b/>
      <sz val="14"/>
      <color indexed="8"/>
      <name val="Calibri"/>
      <family val="2"/>
      <scheme val="minor"/>
    </font>
    <font>
      <sz val="11"/>
      <name val="Calibri"/>
      <family val="2"/>
    </font>
    <font>
      <sz val="10"/>
      <name val="Arial  "/>
    </font>
    <font>
      <u/>
      <sz val="11"/>
      <name val="Calibri"/>
      <family val="2"/>
      <scheme val="minor"/>
    </font>
    <font>
      <sz val="10"/>
      <name val="Calibri"/>
      <family val="2"/>
      <scheme val="minor"/>
    </font>
  </fonts>
  <fills count="18">
    <fill>
      <patternFill patternType="none"/>
    </fill>
    <fill>
      <patternFill patternType="gray125"/>
    </fill>
    <fill>
      <patternFill patternType="solid">
        <fgColor indexed="54"/>
      </patternFill>
    </fill>
    <fill>
      <patternFill patternType="none">
        <fgColor indexed="11"/>
      </patternFill>
    </fill>
    <fill>
      <patternFill patternType="solid">
        <fgColor theme="0"/>
        <bgColor indexed="64"/>
      </patternFill>
    </fill>
    <fill>
      <patternFill patternType="solid">
        <fgColor theme="9" tint="0.39997558519241921"/>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theme="4" tint="0.79998168889431442"/>
        <bgColor theme="4" tint="0.79998168889431442"/>
      </patternFill>
    </fill>
    <fill>
      <patternFill patternType="solid">
        <fgColor theme="0"/>
        <bgColor indexed="11"/>
      </patternFill>
    </fill>
    <fill>
      <patternFill patternType="solid">
        <fgColor theme="4" tint="-0.249977111117893"/>
        <bgColor indexed="64"/>
      </patternFill>
    </fill>
    <fill>
      <patternFill patternType="solid">
        <fgColor theme="4"/>
        <bgColor indexed="64"/>
      </patternFill>
    </fill>
    <fill>
      <patternFill patternType="solid">
        <fgColor rgb="FFF1F1B4"/>
        <bgColor indexed="64"/>
      </patternFill>
    </fill>
    <fill>
      <patternFill patternType="solid">
        <fgColor theme="8"/>
        <bgColor indexed="64"/>
      </patternFill>
    </fill>
    <fill>
      <patternFill patternType="solid">
        <fgColor theme="7" tint="0.79998168889431442"/>
        <bgColor indexed="64"/>
      </patternFill>
    </fill>
    <fill>
      <patternFill patternType="solid">
        <fgColor theme="7" tint="0.79998168889431442"/>
        <bgColor indexed="11"/>
      </patternFill>
    </fill>
    <fill>
      <patternFill patternType="solid">
        <fgColor theme="0"/>
      </patternFill>
    </fill>
    <fill>
      <patternFill patternType="solid">
        <fgColor theme="0"/>
        <bgColor theme="4" tint="0.79998168889431442"/>
      </patternFill>
    </fill>
  </fills>
  <borders count="27">
    <border>
      <left/>
      <right/>
      <top/>
      <bottom/>
      <diagonal/>
    </border>
    <border>
      <left style="thin">
        <color auto="1"/>
      </left>
      <right/>
      <top style="thin">
        <color auto="1"/>
      </top>
      <bottom style="thin">
        <color auto="1"/>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diagonal/>
    </border>
    <border>
      <left style="thin">
        <color auto="1"/>
      </left>
      <right/>
      <top/>
      <bottom style="thin">
        <color auto="1"/>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medium">
        <color indexed="64"/>
      </bottom>
      <diagonal/>
    </border>
    <border>
      <left/>
      <right/>
      <top style="medium">
        <color indexed="64"/>
      </top>
      <bottom style="medium">
        <color indexed="64"/>
      </bottom>
      <diagonal/>
    </border>
    <border>
      <left/>
      <right/>
      <top style="thin">
        <color theme="4" tint="0.39994506668294322"/>
      </top>
      <bottom style="thin">
        <color theme="4" tint="0.39994506668294322"/>
      </bottom>
      <diagonal/>
    </border>
    <border>
      <left/>
      <right/>
      <top/>
      <bottom style="thin">
        <color theme="4" tint="0.39994506668294322"/>
      </bottom>
      <diagonal/>
    </border>
    <border>
      <left style="thin">
        <color indexed="8"/>
      </left>
      <right style="thin">
        <color indexed="8"/>
      </right>
      <top style="thin">
        <color indexed="8"/>
      </top>
      <bottom/>
      <diagonal/>
    </border>
    <border>
      <left style="thin">
        <color auto="1"/>
      </left>
      <right style="thin">
        <color auto="1"/>
      </right>
      <top style="thin">
        <color auto="1"/>
      </top>
      <bottom/>
      <diagonal/>
    </border>
    <border>
      <left style="thin">
        <color rgb="FF000000"/>
      </left>
      <right style="thin">
        <color rgb="FF000000"/>
      </right>
      <top style="thin">
        <color rgb="FF000000"/>
      </top>
      <bottom/>
      <diagonal/>
    </border>
    <border>
      <left/>
      <right style="thin">
        <color indexed="64"/>
      </right>
      <top style="thin">
        <color indexed="64"/>
      </top>
      <bottom/>
      <diagonal/>
    </border>
  </borders>
  <cellStyleXfs count="17">
    <xf numFmtId="0" fontId="0" fillId="0" borderId="0"/>
    <xf numFmtId="0" fontId="5" fillId="3" borderId="0"/>
    <xf numFmtId="0" fontId="7" fillId="3" borderId="0"/>
    <xf numFmtId="0" fontId="7" fillId="3" borderId="0"/>
    <xf numFmtId="0" fontId="26" fillId="3" borderId="0"/>
    <xf numFmtId="0" fontId="4" fillId="3" borderId="0"/>
    <xf numFmtId="0" fontId="26" fillId="3" borderId="0"/>
    <xf numFmtId="0" fontId="26" fillId="3" borderId="0"/>
    <xf numFmtId="0" fontId="3" fillId="3" borderId="0"/>
    <xf numFmtId="0" fontId="3" fillId="3" borderId="0"/>
    <xf numFmtId="0" fontId="28" fillId="3" borderId="0" applyNumberFormat="0" applyFill="0" applyBorder="0" applyAlignment="0" applyProtection="0"/>
    <xf numFmtId="0" fontId="36" fillId="3" borderId="0"/>
    <xf numFmtId="0" fontId="26" fillId="3" borderId="0"/>
    <xf numFmtId="9" fontId="26" fillId="0" borderId="0" applyFont="0" applyFill="0" applyBorder="0" applyAlignment="0" applyProtection="0"/>
    <xf numFmtId="0" fontId="2" fillId="3" borderId="0"/>
    <xf numFmtId="0" fontId="1" fillId="3" borderId="0"/>
    <xf numFmtId="0" fontId="7" fillId="3" borderId="0"/>
  </cellStyleXfs>
  <cellXfs count="179">
    <xf numFmtId="0" fontId="0" fillId="0" borderId="0" xfId="0"/>
    <xf numFmtId="0" fontId="0" fillId="0" borderId="0" xfId="0"/>
    <xf numFmtId="0" fontId="0" fillId="0" borderId="0" xfId="0"/>
    <xf numFmtId="0" fontId="0" fillId="0" borderId="0" xfId="0"/>
    <xf numFmtId="0" fontId="0" fillId="0" borderId="0" xfId="0"/>
    <xf numFmtId="0" fontId="0" fillId="0" borderId="0" xfId="0" applyNumberFormat="1"/>
    <xf numFmtId="0" fontId="5" fillId="3" borderId="0" xfId="1"/>
    <xf numFmtId="0" fontId="8" fillId="3" borderId="0" xfId="1" applyFont="1" applyBorder="1" applyAlignment="1">
      <alignment horizontal="center" wrapText="1"/>
    </xf>
    <xf numFmtId="15" fontId="8" fillId="3" borderId="0" xfId="1" applyNumberFormat="1" applyFont="1" applyBorder="1" applyAlignment="1">
      <alignment horizontal="center" wrapText="1"/>
    </xf>
    <xf numFmtId="0" fontId="10" fillId="3" borderId="0" xfId="1" applyFont="1" applyBorder="1" applyAlignment="1"/>
    <xf numFmtId="0" fontId="13" fillId="3" borderId="0" xfId="1" applyFont="1" applyBorder="1" applyAlignment="1"/>
    <xf numFmtId="15" fontId="10" fillId="3" borderId="0" xfId="1" applyNumberFormat="1" applyFont="1" applyBorder="1" applyAlignment="1">
      <alignment horizontal="left" vertical="center" wrapText="1"/>
    </xf>
    <xf numFmtId="15" fontId="8" fillId="3" borderId="0" xfId="1" applyNumberFormat="1" applyFont="1" applyBorder="1" applyAlignment="1">
      <alignment horizontal="left" wrapText="1"/>
    </xf>
    <xf numFmtId="0" fontId="5" fillId="3" borderId="0" xfId="1" applyBorder="1" applyAlignment="1">
      <alignment horizontal="left" vertical="center" wrapText="1"/>
    </xf>
    <xf numFmtId="0" fontId="9" fillId="3" borderId="0" xfId="1" applyFont="1" applyBorder="1" applyAlignment="1"/>
    <xf numFmtId="0" fontId="13" fillId="3" borderId="0" xfId="1" applyFont="1" applyFill="1" applyBorder="1" applyAlignment="1">
      <alignment horizontal="left" vertical="center" wrapText="1" indent="1"/>
    </xf>
    <xf numFmtId="1" fontId="10" fillId="3" borderId="0" xfId="1" applyNumberFormat="1" applyFont="1" applyBorder="1" applyAlignment="1">
      <alignment horizontal="left" vertical="center" wrapText="1"/>
    </xf>
    <xf numFmtId="0" fontId="13" fillId="3" borderId="0" xfId="1" applyFont="1" applyBorder="1" applyAlignment="1">
      <alignment horizontal="left" vertical="center" wrapText="1"/>
    </xf>
    <xf numFmtId="0" fontId="9" fillId="3" borderId="0" xfId="1" applyFont="1" applyBorder="1" applyAlignment="1">
      <alignment horizontal="left" vertical="center" wrapText="1"/>
    </xf>
    <xf numFmtId="15" fontId="9" fillId="3" borderId="0" xfId="1" applyNumberFormat="1" applyFont="1" applyBorder="1" applyAlignment="1">
      <alignment horizontal="left" vertical="center" wrapText="1"/>
    </xf>
    <xf numFmtId="0" fontId="13" fillId="3" borderId="0" xfId="1" applyFont="1" applyFill="1" applyBorder="1" applyAlignment="1">
      <alignment horizontal="left" vertical="center" wrapText="1" indent="15"/>
    </xf>
    <xf numFmtId="15" fontId="10" fillId="3" borderId="0" xfId="1" applyNumberFormat="1" applyFont="1" applyBorder="1" applyAlignment="1">
      <alignment horizontal="left" vertical="center" wrapText="1" indent="15"/>
    </xf>
    <xf numFmtId="0" fontId="5" fillId="3" borderId="0" xfId="1" applyAlignment="1"/>
    <xf numFmtId="0" fontId="10" fillId="3" borderId="0" xfId="1" applyFont="1" applyBorder="1" applyAlignment="1">
      <alignment horizontal="left" wrapText="1"/>
    </xf>
    <xf numFmtId="0" fontId="8" fillId="3" borderId="0" xfId="1" applyFont="1" applyBorder="1" applyAlignment="1">
      <alignment horizontal="left" vertical="center" wrapText="1"/>
    </xf>
    <xf numFmtId="15" fontId="8" fillId="3" borderId="0" xfId="1" applyNumberFormat="1" applyFont="1" applyBorder="1" applyAlignment="1">
      <alignment horizontal="left" vertical="center" wrapText="1"/>
    </xf>
    <xf numFmtId="0" fontId="5" fillId="3" borderId="0" xfId="1" applyFill="1" applyBorder="1" applyAlignment="1">
      <alignment horizontal="left" vertical="center" wrapText="1"/>
    </xf>
    <xf numFmtId="0" fontId="5" fillId="3" borderId="0" xfId="1" applyBorder="1"/>
    <xf numFmtId="15" fontId="15" fillId="3" borderId="0" xfId="1" applyNumberFormat="1" applyFont="1" applyBorder="1" applyAlignment="1">
      <alignment horizontal="center" vertical="center" wrapText="1"/>
    </xf>
    <xf numFmtId="1" fontId="7" fillId="3" borderId="0" xfId="1" applyNumberFormat="1" applyFont="1" applyFill="1" applyBorder="1" applyAlignment="1">
      <alignment horizontal="center" vertical="center"/>
    </xf>
    <xf numFmtId="10" fontId="5" fillId="3" borderId="0" xfId="1" applyNumberFormat="1"/>
    <xf numFmtId="0" fontId="9" fillId="3" borderId="14" xfId="1" applyFont="1" applyBorder="1"/>
    <xf numFmtId="0" fontId="13" fillId="3" borderId="0" xfId="1" applyFont="1" applyBorder="1"/>
    <xf numFmtId="15" fontId="13" fillId="3" borderId="9" xfId="1" applyNumberFormat="1" applyFont="1" applyBorder="1" applyAlignment="1">
      <alignment horizontal="center" vertical="center" wrapText="1"/>
    </xf>
    <xf numFmtId="10" fontId="7" fillId="3" borderId="0" xfId="1" applyNumberFormat="1" applyFont="1" applyFill="1" applyBorder="1" applyAlignment="1">
      <alignment horizontal="center" vertical="center"/>
    </xf>
    <xf numFmtId="0" fontId="10" fillId="3" borderId="1" xfId="1" applyFont="1" applyBorder="1"/>
    <xf numFmtId="0" fontId="13" fillId="3" borderId="3" xfId="1" applyFont="1" applyBorder="1"/>
    <xf numFmtId="15" fontId="13" fillId="3" borderId="9" xfId="1" applyNumberFormat="1" applyFont="1" applyFill="1" applyBorder="1" applyAlignment="1">
      <alignment horizontal="left" vertical="center" wrapText="1"/>
    </xf>
    <xf numFmtId="15" fontId="15" fillId="3" borderId="0" xfId="1" applyNumberFormat="1" applyFont="1" applyBorder="1" applyAlignment="1">
      <alignment horizontal="left" vertical="center" wrapText="1"/>
    </xf>
    <xf numFmtId="15" fontId="13" fillId="3" borderId="9" xfId="1" applyNumberFormat="1" applyFont="1" applyFill="1" applyBorder="1" applyAlignment="1">
      <alignment horizontal="center" vertical="center" wrapText="1"/>
    </xf>
    <xf numFmtId="1" fontId="17" fillId="3" borderId="0" xfId="1" applyNumberFormat="1" applyFont="1" applyBorder="1" applyAlignment="1">
      <alignment horizontal="center" vertical="center"/>
    </xf>
    <xf numFmtId="165" fontId="5" fillId="3" borderId="0" xfId="1" applyNumberFormat="1"/>
    <xf numFmtId="0" fontId="18" fillId="3" borderId="10" xfId="1" applyFont="1" applyBorder="1" applyAlignment="1">
      <alignment horizontal="justify" vertical="center" wrapText="1"/>
    </xf>
    <xf numFmtId="0" fontId="19" fillId="3" borderId="6" xfId="1" applyFont="1" applyBorder="1" applyAlignment="1">
      <alignment horizontal="justify" vertical="center" wrapText="1"/>
    </xf>
    <xf numFmtId="0" fontId="19" fillId="3" borderId="6" xfId="1" applyFont="1" applyBorder="1" applyAlignment="1">
      <alignment vertical="center" wrapText="1"/>
    </xf>
    <xf numFmtId="0" fontId="19" fillId="3" borderId="6" xfId="1" applyFont="1" applyBorder="1" applyAlignment="1">
      <alignment horizontal="center" vertical="center" wrapText="1"/>
    </xf>
    <xf numFmtId="0" fontId="15" fillId="3" borderId="6" xfId="1" applyFont="1" applyBorder="1" applyAlignment="1">
      <alignment horizontal="center" vertical="center" wrapText="1"/>
    </xf>
    <xf numFmtId="15" fontId="15" fillId="3" borderId="15" xfId="1" applyNumberFormat="1" applyFont="1" applyBorder="1" applyAlignment="1">
      <alignment horizontal="center" vertical="center" wrapText="1"/>
    </xf>
    <xf numFmtId="164" fontId="12" fillId="0" borderId="5" xfId="0" applyNumberFormat="1" applyFont="1" applyBorder="1" applyAlignment="1" applyProtection="1">
      <protection locked="0"/>
    </xf>
    <xf numFmtId="0" fontId="0" fillId="0" borderId="0" xfId="0" applyAlignment="1">
      <alignment horizontal="left"/>
    </xf>
    <xf numFmtId="0" fontId="0" fillId="0" borderId="0" xfId="0" applyAlignment="1">
      <alignment horizontal="left" indent="1"/>
    </xf>
    <xf numFmtId="9" fontId="13" fillId="3" borderId="4" xfId="1" applyNumberFormat="1" applyFont="1" applyBorder="1" applyAlignment="1">
      <alignment horizontal="center"/>
    </xf>
    <xf numFmtId="1" fontId="0" fillId="0" borderId="0" xfId="0" applyNumberFormat="1"/>
    <xf numFmtId="10" fontId="24" fillId="0" borderId="0" xfId="0" applyNumberFormat="1" applyFont="1"/>
    <xf numFmtId="10" fontId="0" fillId="0" borderId="0" xfId="0" applyNumberFormat="1"/>
    <xf numFmtId="0" fontId="0" fillId="0" borderId="0" xfId="0"/>
    <xf numFmtId="0" fontId="0" fillId="0" borderId="0" xfId="0"/>
    <xf numFmtId="0" fontId="6" fillId="2" borderId="16" xfId="0" applyFont="1" applyFill="1" applyBorder="1" applyAlignment="1">
      <alignment horizontal="center" vertical="center"/>
    </xf>
    <xf numFmtId="0" fontId="0" fillId="0" borderId="0" xfId="0"/>
    <xf numFmtId="0" fontId="0" fillId="0" borderId="0" xfId="0"/>
    <xf numFmtId="0" fontId="7" fillId="4" borderId="16" xfId="0" applyFont="1" applyFill="1" applyBorder="1" applyAlignment="1" applyProtection="1">
      <alignment horizontal="left" vertical="center" wrapText="1"/>
      <protection locked="0"/>
    </xf>
    <xf numFmtId="0" fontId="0" fillId="0" borderId="0" xfId="0"/>
    <xf numFmtId="0" fontId="5" fillId="9" borderId="0" xfId="1" applyFill="1"/>
    <xf numFmtId="0" fontId="21" fillId="7" borderId="17" xfId="0" applyFont="1" applyFill="1" applyBorder="1" applyAlignment="1">
      <alignment vertical="center"/>
    </xf>
    <xf numFmtId="0" fontId="21" fillId="7" borderId="18" xfId="0" applyFont="1" applyFill="1" applyBorder="1" applyAlignment="1">
      <alignment vertical="center"/>
    </xf>
    <xf numFmtId="0" fontId="0" fillId="0" borderId="0" xfId="0"/>
    <xf numFmtId="0" fontId="0" fillId="0" borderId="0" xfId="0"/>
    <xf numFmtId="0" fontId="0" fillId="0" borderId="0" xfId="0"/>
    <xf numFmtId="0" fontId="0" fillId="0" borderId="0" xfId="0"/>
    <xf numFmtId="0" fontId="0" fillId="0" borderId="0" xfId="0" pivotButton="1"/>
    <xf numFmtId="0" fontId="23" fillId="8" borderId="0" xfId="0" applyFont="1" applyFill="1" applyBorder="1"/>
    <xf numFmtId="10" fontId="24" fillId="0" borderId="21" xfId="0" applyNumberFormat="1" applyFont="1" applyBorder="1"/>
    <xf numFmtId="10" fontId="24" fillId="0" borderId="22" xfId="0" applyNumberFormat="1" applyFont="1" applyBorder="1"/>
    <xf numFmtId="10" fontId="24" fillId="6" borderId="21" xfId="0" applyNumberFormat="1" applyFont="1" applyFill="1" applyBorder="1"/>
    <xf numFmtId="0" fontId="7" fillId="4" borderId="16" xfId="0" applyFont="1" applyFill="1" applyBorder="1" applyAlignment="1" applyProtection="1">
      <alignment horizontal="center" vertical="center" wrapText="1"/>
      <protection locked="0"/>
    </xf>
    <xf numFmtId="0" fontId="6" fillId="2" borderId="23" xfId="0" applyFont="1" applyFill="1" applyBorder="1" applyAlignment="1">
      <alignment horizontal="center" vertical="center"/>
    </xf>
    <xf numFmtId="0" fontId="30" fillId="0" borderId="0" xfId="0" applyFont="1" applyBorder="1" applyAlignment="1" applyProtection="1">
      <alignment horizontal="center" vertical="center"/>
      <protection locked="0"/>
    </xf>
    <xf numFmtId="0" fontId="31" fillId="0" borderId="0" xfId="0" applyFont="1" applyProtection="1">
      <protection hidden="1"/>
    </xf>
    <xf numFmtId="0" fontId="29" fillId="0" borderId="0" xfId="0" applyFont="1" applyProtection="1">
      <protection hidden="1"/>
    </xf>
    <xf numFmtId="0" fontId="29" fillId="0" borderId="0" xfId="0" applyFont="1"/>
    <xf numFmtId="0" fontId="29" fillId="10" borderId="0" xfId="0" applyFont="1" applyFill="1" applyAlignment="1">
      <alignment horizontal="center"/>
    </xf>
    <xf numFmtId="0" fontId="6" fillId="10" borderId="16" xfId="0" applyFont="1" applyFill="1" applyBorder="1" applyAlignment="1">
      <alignment horizontal="center" vertical="center"/>
    </xf>
    <xf numFmtId="15" fontId="10" fillId="0" borderId="0" xfId="0" applyNumberFormat="1" applyFont="1" applyBorder="1" applyAlignment="1" applyProtection="1">
      <alignment horizontal="center" vertical="center"/>
      <protection locked="0"/>
    </xf>
    <xf numFmtId="0" fontId="0" fillId="3" borderId="0" xfId="0" applyFill="1"/>
    <xf numFmtId="0" fontId="31" fillId="3" borderId="0" xfId="0" applyFont="1" applyFill="1" applyProtection="1">
      <protection hidden="1"/>
    </xf>
    <xf numFmtId="0" fontId="29" fillId="3" borderId="0" xfId="0" applyFont="1" applyFill="1" applyProtection="1">
      <protection hidden="1"/>
    </xf>
    <xf numFmtId="0" fontId="29" fillId="3" borderId="0" xfId="0" applyFont="1" applyFill="1"/>
    <xf numFmtId="0" fontId="29" fillId="11" borderId="0" xfId="0" applyFont="1" applyFill="1" applyAlignment="1">
      <alignment horizontal="center"/>
    </xf>
    <xf numFmtId="0" fontId="6" fillId="11" borderId="16" xfId="0" applyFont="1" applyFill="1" applyBorder="1" applyAlignment="1">
      <alignment horizontal="center" vertical="center"/>
    </xf>
    <xf numFmtId="1" fontId="24" fillId="6" borderId="2" xfId="0" applyNumberFormat="1" applyFont="1" applyFill="1" applyBorder="1" applyAlignment="1">
      <alignment horizontal="center"/>
    </xf>
    <xf numFmtId="0" fontId="34" fillId="0" borderId="5" xfId="0" applyFont="1" applyBorder="1" applyAlignment="1">
      <alignment horizontal="justify" vertical="top" wrapText="1"/>
    </xf>
    <xf numFmtId="0" fontId="7" fillId="9" borderId="16" xfId="0" applyFont="1" applyFill="1" applyBorder="1" applyAlignment="1">
      <alignment horizontal="center" vertical="center" wrapText="1"/>
    </xf>
    <xf numFmtId="0" fontId="27" fillId="4" borderId="16" xfId="0" applyFont="1" applyFill="1" applyBorder="1" applyAlignment="1">
      <alignment vertical="center" wrapText="1"/>
    </xf>
    <xf numFmtId="0" fontId="7" fillId="4" borderId="16" xfId="0" applyFont="1" applyFill="1" applyBorder="1" applyAlignment="1" applyProtection="1">
      <alignment horizontal="justify" vertical="center" wrapText="1"/>
      <protection locked="0"/>
    </xf>
    <xf numFmtId="0" fontId="27" fillId="4" borderId="16" xfId="0" applyFont="1" applyFill="1" applyBorder="1" applyAlignment="1">
      <alignment horizontal="justify" vertical="center" wrapText="1"/>
    </xf>
    <xf numFmtId="0" fontId="27" fillId="9" borderId="16" xfId="0" applyFont="1" applyFill="1" applyBorder="1" applyAlignment="1">
      <alignment horizontal="justify" vertical="center" wrapText="1"/>
    </xf>
    <xf numFmtId="0" fontId="27" fillId="4" borderId="16" xfId="0" applyFont="1" applyFill="1" applyBorder="1" applyAlignment="1">
      <alignment horizontal="center" vertical="center" wrapText="1"/>
    </xf>
    <xf numFmtId="15" fontId="7" fillId="4" borderId="16" xfId="0" applyNumberFormat="1" applyFont="1" applyFill="1" applyBorder="1" applyAlignment="1" applyProtection="1">
      <alignment horizontal="center" vertical="center" wrapText="1"/>
    </xf>
    <xf numFmtId="0" fontId="27" fillId="9" borderId="16" xfId="0" applyFont="1" applyFill="1" applyBorder="1" applyAlignment="1" applyProtection="1">
      <alignment vertical="center"/>
      <protection locked="0"/>
    </xf>
    <xf numFmtId="0" fontId="27" fillId="4" borderId="16" xfId="0" applyFont="1" applyFill="1" applyBorder="1"/>
    <xf numFmtId="0" fontId="9" fillId="3" borderId="0" xfId="0" applyFont="1" applyFill="1" applyBorder="1" applyAlignment="1" applyProtection="1">
      <alignment horizontal="left" vertical="center" wrapText="1"/>
      <protection locked="0"/>
    </xf>
    <xf numFmtId="0" fontId="39" fillId="2" borderId="16" xfId="0" applyFont="1" applyFill="1" applyBorder="1" applyAlignment="1">
      <alignment horizontal="center" vertical="center"/>
    </xf>
    <xf numFmtId="0" fontId="40" fillId="0" borderId="0" xfId="0" applyFont="1"/>
    <xf numFmtId="0" fontId="40" fillId="3" borderId="0" xfId="0" applyFont="1" applyFill="1"/>
    <xf numFmtId="167" fontId="7" fillId="4" borderId="16" xfId="0" applyNumberFormat="1" applyFont="1" applyFill="1" applyBorder="1" applyAlignment="1" applyProtection="1">
      <alignment horizontal="center" vertical="center" wrapText="1"/>
    </xf>
    <xf numFmtId="0" fontId="0" fillId="0" borderId="16" xfId="0" applyBorder="1"/>
    <xf numFmtId="0" fontId="24" fillId="0" borderId="16" xfId="0" applyFont="1" applyBorder="1" applyAlignment="1">
      <alignment horizontal="center"/>
    </xf>
    <xf numFmtId="165" fontId="0" fillId="0" borderId="16" xfId="13" applyNumberFormat="1" applyFont="1" applyBorder="1"/>
    <xf numFmtId="165" fontId="0" fillId="0" borderId="16" xfId="0" applyNumberFormat="1" applyBorder="1"/>
    <xf numFmtId="0" fontId="44" fillId="0" borderId="0" xfId="0" applyFont="1"/>
    <xf numFmtId="0" fontId="6" fillId="2" borderId="24" xfId="0" applyFont="1" applyFill="1" applyBorder="1" applyAlignment="1">
      <alignment horizontal="justify" vertical="center" wrapText="1"/>
    </xf>
    <xf numFmtId="0" fontId="35" fillId="12" borderId="25" xfId="0" applyNumberFormat="1" applyFont="1" applyFill="1" applyBorder="1" applyAlignment="1" applyProtection="1">
      <alignment horizontal="center" vertical="center" wrapText="1"/>
    </xf>
    <xf numFmtId="0" fontId="25" fillId="5" borderId="26" xfId="0" applyFont="1" applyFill="1" applyBorder="1" applyAlignment="1">
      <alignment vertical="center" wrapText="1"/>
    </xf>
    <xf numFmtId="0" fontId="25" fillId="5" borderId="24" xfId="0" applyFont="1" applyFill="1" applyBorder="1" applyAlignment="1">
      <alignment vertical="center" wrapText="1"/>
    </xf>
    <xf numFmtId="0" fontId="6" fillId="2" borderId="24" xfId="0" applyFont="1" applyFill="1" applyBorder="1" applyAlignment="1">
      <alignment horizontal="center" vertical="center" wrapText="1"/>
    </xf>
    <xf numFmtId="165" fontId="0" fillId="0" borderId="0" xfId="13" applyNumberFormat="1" applyFont="1"/>
    <xf numFmtId="0" fontId="10" fillId="14" borderId="1" xfId="1" applyFont="1" applyFill="1" applyBorder="1"/>
    <xf numFmtId="0" fontId="13" fillId="14" borderId="3" xfId="1" applyFont="1" applyFill="1" applyBorder="1"/>
    <xf numFmtId="1" fontId="13" fillId="14" borderId="4" xfId="1" applyNumberFormat="1" applyFont="1" applyFill="1" applyBorder="1" applyAlignment="1">
      <alignment horizontal="center"/>
    </xf>
    <xf numFmtId="0" fontId="10" fillId="15" borderId="10" xfId="1" applyFont="1" applyFill="1" applyBorder="1"/>
    <xf numFmtId="0" fontId="13" fillId="15" borderId="6" xfId="1" applyFont="1" applyFill="1" applyBorder="1"/>
    <xf numFmtId="1" fontId="13" fillId="15" borderId="15" xfId="1" applyNumberFormat="1" applyFont="1" applyFill="1" applyBorder="1" applyAlignment="1">
      <alignment horizontal="center"/>
    </xf>
    <xf numFmtId="166" fontId="7" fillId="4" borderId="16" xfId="0" applyNumberFormat="1" applyFont="1" applyFill="1" applyBorder="1" applyAlignment="1">
      <alignment horizontal="center" vertical="center" wrapText="1"/>
    </xf>
    <xf numFmtId="0" fontId="7" fillId="4" borderId="16" xfId="0" applyFont="1" applyFill="1" applyBorder="1" applyAlignment="1">
      <alignment horizontal="center" vertical="center" wrapText="1"/>
    </xf>
    <xf numFmtId="2" fontId="7" fillId="4" borderId="16" xfId="0" applyNumberFormat="1" applyFont="1" applyFill="1" applyBorder="1" applyAlignment="1">
      <alignment horizontal="center" vertical="center" wrapText="1"/>
    </xf>
    <xf numFmtId="0" fontId="27" fillId="4" borderId="16" xfId="0" applyFont="1" applyFill="1" applyBorder="1" applyAlignment="1">
      <alignment horizontal="center" vertical="center"/>
    </xf>
    <xf numFmtId="0" fontId="27" fillId="4" borderId="16" xfId="0" applyFont="1" applyFill="1" applyBorder="1" applyAlignment="1">
      <alignment horizontal="left" vertical="center"/>
    </xf>
    <xf numFmtId="0" fontId="27" fillId="4" borderId="16" xfId="0" applyFont="1" applyFill="1" applyBorder="1" applyAlignment="1">
      <alignment vertical="top" wrapText="1"/>
    </xf>
    <xf numFmtId="166" fontId="38" fillId="17" borderId="19" xfId="3" applyNumberFormat="1" applyFont="1" applyFill="1" applyBorder="1" applyAlignment="1">
      <alignment horizontal="center" vertical="center"/>
    </xf>
    <xf numFmtId="0" fontId="9" fillId="4" borderId="16" xfId="0" applyFont="1" applyFill="1" applyBorder="1" applyAlignment="1" applyProtection="1">
      <alignment horizontal="left" vertical="center" wrapText="1"/>
      <protection locked="0"/>
    </xf>
    <xf numFmtId="0" fontId="27" fillId="4" borderId="0" xfId="0" applyFont="1" applyFill="1"/>
    <xf numFmtId="0" fontId="45" fillId="16" borderId="16" xfId="0" applyFont="1" applyFill="1" applyBorder="1" applyAlignment="1">
      <alignment horizontal="center" vertical="center"/>
    </xf>
    <xf numFmtId="0" fontId="27" fillId="4" borderId="16" xfId="0" applyFont="1" applyFill="1" applyBorder="1" applyAlignment="1">
      <alignment horizontal="left"/>
    </xf>
    <xf numFmtId="0" fontId="27" fillId="4" borderId="16" xfId="0" applyFont="1" applyFill="1" applyBorder="1" applyAlignment="1">
      <alignment horizontal="justify" vertical="top" wrapText="1"/>
    </xf>
    <xf numFmtId="0" fontId="27" fillId="4" borderId="16" xfId="0" applyFont="1" applyFill="1" applyBorder="1" applyAlignment="1">
      <alignment horizontal="center"/>
    </xf>
    <xf numFmtId="2" fontId="27" fillId="4" borderId="16" xfId="0" applyNumberFormat="1" applyFont="1" applyFill="1" applyBorder="1" applyAlignment="1">
      <alignment horizontal="center"/>
    </xf>
    <xf numFmtId="14" fontId="27" fillId="4" borderId="16" xfId="0" applyNumberFormat="1" applyFont="1" applyFill="1" applyBorder="1" applyAlignment="1">
      <alignment horizontal="center" vertical="center"/>
    </xf>
    <xf numFmtId="0" fontId="27" fillId="9" borderId="16" xfId="0" applyFont="1" applyFill="1" applyBorder="1" applyAlignment="1" applyProtection="1">
      <alignment horizontal="center" vertical="center" wrapText="1"/>
      <protection locked="0"/>
    </xf>
    <xf numFmtId="0" fontId="27" fillId="9" borderId="16" xfId="0" applyFont="1" applyFill="1" applyBorder="1" applyAlignment="1" applyProtection="1">
      <alignment horizontal="center" vertical="center"/>
      <protection locked="0"/>
    </xf>
    <xf numFmtId="0" fontId="27" fillId="9" borderId="16" xfId="0" applyFont="1" applyFill="1" applyBorder="1" applyAlignment="1" applyProtection="1">
      <alignment vertical="center" wrapText="1"/>
      <protection locked="0"/>
    </xf>
    <xf numFmtId="0" fontId="27" fillId="4" borderId="16" xfId="0" applyFont="1" applyFill="1" applyBorder="1" applyAlignment="1" applyProtection="1">
      <alignment horizontal="center" vertical="center"/>
      <protection locked="0"/>
    </xf>
    <xf numFmtId="0" fontId="27" fillId="4" borderId="16" xfId="0" applyFont="1" applyFill="1" applyBorder="1" applyAlignment="1" applyProtection="1">
      <alignment horizontal="justify" vertical="center" wrapText="1"/>
      <protection locked="0"/>
    </xf>
    <xf numFmtId="0" fontId="46" fillId="9" borderId="16" xfId="0" applyFont="1" applyFill="1" applyBorder="1" applyAlignment="1" applyProtection="1">
      <alignment horizontal="justify" vertical="center" wrapText="1"/>
      <protection locked="0"/>
    </xf>
    <xf numFmtId="0" fontId="46" fillId="9" borderId="16" xfId="0" applyFont="1" applyFill="1" applyBorder="1" applyAlignment="1" applyProtection="1">
      <alignment vertical="center"/>
      <protection locked="0"/>
    </xf>
    <xf numFmtId="0" fontId="27" fillId="4" borderId="16" xfId="0" applyFont="1" applyFill="1" applyBorder="1" applyAlignment="1">
      <alignment wrapText="1"/>
    </xf>
    <xf numFmtId="0" fontId="27" fillId="4" borderId="16" xfId="0" applyFont="1" applyFill="1" applyBorder="1" applyAlignment="1">
      <alignment horizontal="left" wrapText="1"/>
    </xf>
    <xf numFmtId="0" fontId="46" fillId="9" borderId="16" xfId="0" applyFont="1" applyFill="1" applyBorder="1" applyAlignment="1" applyProtection="1">
      <alignment horizontal="justify" vertical="top" wrapText="1"/>
      <protection locked="0"/>
    </xf>
    <xf numFmtId="0" fontId="46" fillId="4" borderId="16" xfId="0" applyFont="1" applyFill="1" applyBorder="1" applyAlignment="1" applyProtection="1">
      <alignment horizontal="justify" vertical="center" wrapText="1"/>
      <protection locked="0"/>
    </xf>
    <xf numFmtId="0" fontId="46" fillId="4" borderId="16" xfId="0" applyFont="1" applyFill="1" applyBorder="1" applyAlignment="1" applyProtection="1">
      <alignment vertical="center"/>
      <protection locked="0"/>
    </xf>
    <xf numFmtId="0" fontId="13" fillId="9" borderId="16" xfId="0" applyFont="1" applyFill="1" applyBorder="1" applyAlignment="1" applyProtection="1">
      <alignment horizontal="justify" vertical="center" wrapText="1"/>
      <protection locked="0"/>
    </xf>
    <xf numFmtId="14" fontId="27" fillId="9" borderId="16" xfId="0" applyNumberFormat="1" applyFont="1" applyFill="1" applyBorder="1" applyAlignment="1" applyProtection="1">
      <alignment horizontal="justify" vertical="center" wrapText="1"/>
      <protection locked="0"/>
    </xf>
    <xf numFmtId="0" fontId="47" fillId="9" borderId="16" xfId="10" applyFont="1" applyFill="1" applyBorder="1" applyAlignment="1" applyProtection="1">
      <alignment vertical="center"/>
      <protection locked="0"/>
    </xf>
    <xf numFmtId="167" fontId="27" fillId="4" borderId="16" xfId="0" applyNumberFormat="1" applyFont="1" applyFill="1" applyBorder="1" applyAlignment="1">
      <alignment horizontal="center" vertical="center"/>
    </xf>
    <xf numFmtId="0" fontId="48" fillId="9" borderId="16" xfId="7" applyFont="1" applyFill="1" applyBorder="1" applyAlignment="1" applyProtection="1">
      <alignment vertical="center" wrapText="1"/>
      <protection locked="0"/>
    </xf>
    <xf numFmtId="0" fontId="27" fillId="9" borderId="16" xfId="7" applyFont="1" applyFill="1" applyBorder="1" applyAlignment="1" applyProtection="1">
      <alignment vertical="center"/>
      <protection locked="0"/>
    </xf>
    <xf numFmtId="0" fontId="27" fillId="9" borderId="16" xfId="7" applyFont="1" applyFill="1" applyBorder="1" applyAlignment="1" applyProtection="1">
      <alignment vertical="center" wrapText="1"/>
      <protection locked="0"/>
    </xf>
    <xf numFmtId="0" fontId="8" fillId="13" borderId="7" xfId="0" applyFont="1" applyFill="1" applyBorder="1" applyAlignment="1" applyProtection="1">
      <alignment horizontal="center"/>
      <protection locked="0"/>
    </xf>
    <xf numFmtId="0" fontId="8" fillId="13" borderId="20" xfId="0" applyFont="1" applyFill="1" applyBorder="1" applyAlignment="1" applyProtection="1">
      <alignment horizontal="center"/>
      <protection locked="0"/>
    </xf>
    <xf numFmtId="0" fontId="8" fillId="13" borderId="8" xfId="0" applyFont="1" applyFill="1" applyBorder="1" applyAlignment="1" applyProtection="1">
      <alignment horizontal="center"/>
      <protection locked="0"/>
    </xf>
    <xf numFmtId="0" fontId="6" fillId="5" borderId="16" xfId="0" applyFont="1" applyFill="1" applyBorder="1" applyAlignment="1">
      <alignment horizontal="center" vertical="center"/>
    </xf>
    <xf numFmtId="0" fontId="6" fillId="5" borderId="16" xfId="0" applyFont="1" applyFill="1" applyBorder="1" applyAlignment="1">
      <alignment horizontal="center" vertical="center" wrapText="1"/>
    </xf>
    <xf numFmtId="0" fontId="37" fillId="0" borderId="0" xfId="0" applyFont="1" applyBorder="1" applyAlignment="1" applyProtection="1">
      <alignment horizontal="center" vertical="center"/>
      <protection locked="0"/>
    </xf>
    <xf numFmtId="0" fontId="30" fillId="0" borderId="0" xfId="0" applyFont="1" applyBorder="1" applyAlignment="1" applyProtection="1">
      <alignment horizontal="center" vertical="center"/>
      <protection locked="0"/>
    </xf>
    <xf numFmtId="1" fontId="10" fillId="3" borderId="0" xfId="1" applyNumberFormat="1" applyFont="1" applyBorder="1" applyAlignment="1">
      <alignment horizontal="left" vertical="center" wrapText="1"/>
    </xf>
    <xf numFmtId="0" fontId="5" fillId="3" borderId="0" xfId="1" applyBorder="1" applyAlignment="1">
      <alignment horizontal="left" vertical="center" wrapText="1"/>
    </xf>
    <xf numFmtId="0" fontId="10" fillId="3" borderId="0" xfId="1" applyFont="1" applyBorder="1" applyAlignment="1">
      <alignment horizontal="center" wrapText="1"/>
    </xf>
    <xf numFmtId="0" fontId="22" fillId="3" borderId="0" xfId="1" applyFont="1" applyBorder="1" applyAlignment="1">
      <alignment horizontal="center" wrapText="1"/>
    </xf>
    <xf numFmtId="15" fontId="10" fillId="3" borderId="0" xfId="1" applyNumberFormat="1" applyFont="1" applyBorder="1" applyAlignment="1">
      <alignment horizontal="left" vertical="center" wrapText="1"/>
    </xf>
    <xf numFmtId="0" fontId="14" fillId="3" borderId="0" xfId="1" applyFont="1" applyBorder="1" applyAlignment="1">
      <alignment horizontal="center"/>
    </xf>
    <xf numFmtId="0" fontId="16" fillId="14" borderId="11" xfId="1" applyFont="1" applyFill="1" applyBorder="1" applyAlignment="1">
      <alignment horizontal="center" vertical="center" wrapText="1"/>
    </xf>
    <xf numFmtId="0" fontId="16" fillId="14" borderId="12" xfId="1" applyFont="1" applyFill="1" applyBorder="1" applyAlignment="1">
      <alignment horizontal="center" vertical="center" wrapText="1"/>
    </xf>
    <xf numFmtId="0" fontId="16" fillId="14" borderId="13" xfId="1" applyFont="1" applyFill="1" applyBorder="1" applyAlignment="1">
      <alignment horizontal="center" vertical="center" wrapText="1"/>
    </xf>
    <xf numFmtId="0" fontId="16" fillId="14" borderId="14" xfId="1" applyFont="1" applyFill="1" applyBorder="1" applyAlignment="1">
      <alignment horizontal="center" vertical="center" wrapText="1"/>
    </xf>
    <xf numFmtId="0" fontId="16" fillId="14" borderId="0" xfId="1" applyFont="1" applyFill="1" applyBorder="1" applyAlignment="1">
      <alignment horizontal="center" vertical="center" wrapText="1"/>
    </xf>
    <xf numFmtId="0" fontId="16" fillId="14" borderId="9" xfId="1" applyFont="1" applyFill="1" applyBorder="1" applyAlignment="1">
      <alignment horizontal="center" vertical="center" wrapText="1"/>
    </xf>
    <xf numFmtId="0" fontId="10" fillId="3" borderId="0" xfId="1" applyFont="1" applyBorder="1" applyAlignment="1">
      <alignment horizontal="left" wrapText="1"/>
    </xf>
    <xf numFmtId="0" fontId="13" fillId="3" borderId="0" xfId="1" applyFont="1" applyFill="1" applyBorder="1" applyAlignment="1">
      <alignment horizontal="left" vertical="center" wrapText="1"/>
    </xf>
    <xf numFmtId="164" fontId="10" fillId="3" borderId="0" xfId="1" applyNumberFormat="1" applyFont="1" applyFill="1" applyBorder="1" applyAlignment="1">
      <alignment horizontal="left" vertical="center" wrapText="1"/>
    </xf>
    <xf numFmtId="164" fontId="5" fillId="3" borderId="0" xfId="1" applyNumberFormat="1" applyFill="1" applyBorder="1" applyAlignment="1">
      <alignment horizontal="left" vertical="center" wrapText="1"/>
    </xf>
  </cellXfs>
  <cellStyles count="17">
    <cellStyle name="Hipervínculo" xfId="10" builtinId="8"/>
    <cellStyle name="Normal" xfId="0" builtinId="0"/>
    <cellStyle name="Normal 10" xfId="15" xr:uid="{1D8DB7D7-AE1D-47B6-9192-9998DBBFF076}"/>
    <cellStyle name="Normal 2" xfId="1" xr:uid="{00000000-0005-0000-0000-000002000000}"/>
    <cellStyle name="Normal 2 2" xfId="5" xr:uid="{00000000-0005-0000-0000-000003000000}"/>
    <cellStyle name="Normal 2 2 2" xfId="9" xr:uid="{00000000-0005-0000-0000-000004000000}"/>
    <cellStyle name="Normal 2 3" xfId="8" xr:uid="{00000000-0005-0000-0000-000005000000}"/>
    <cellStyle name="Normal 3" xfId="2" xr:uid="{00000000-0005-0000-0000-000006000000}"/>
    <cellStyle name="Normal 3 2" xfId="12" xr:uid="{075763A2-E6ED-45AD-9429-3B7BA651AFE3}"/>
    <cellStyle name="Normal 4" xfId="3" xr:uid="{00000000-0005-0000-0000-000007000000}"/>
    <cellStyle name="Normal 5" xfId="4" xr:uid="{00000000-0005-0000-0000-000008000000}"/>
    <cellStyle name="Normal 6" xfId="6" xr:uid="{00000000-0005-0000-0000-000009000000}"/>
    <cellStyle name="Normal 7" xfId="7" xr:uid="{00000000-0005-0000-0000-00000A000000}"/>
    <cellStyle name="Normal 7 2" xfId="16" xr:uid="{6E68B85E-C3D3-4C17-9960-79C34F58BDB0}"/>
    <cellStyle name="Normal 8" xfId="11" xr:uid="{05D76A81-6D52-4FE2-B8D1-E782F6D439C0}"/>
    <cellStyle name="Normal 9" xfId="14" xr:uid="{63A8822C-EB04-465A-A5F2-63C923A67C11}"/>
    <cellStyle name="Porcentaje" xfId="13" builtinId="5"/>
  </cellStyles>
  <dxfs count="97">
    <dxf>
      <numFmt numFmtId="1" formatCode="0"/>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rgb="FFFF0000"/>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theme="7"/>
        </patternFill>
      </fill>
    </dxf>
    <dxf>
      <fill>
        <patternFill>
          <bgColor theme="4"/>
        </patternFill>
      </fill>
    </dxf>
    <dxf>
      <font>
        <b/>
        <i val="0"/>
      </font>
      <fill>
        <patternFill>
          <bgColor theme="9"/>
        </patternFill>
      </fill>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i val="0"/>
      </font>
      <fill>
        <patternFill>
          <bgColor rgb="FF92D050"/>
        </patternFill>
      </fill>
    </dxf>
    <dxf>
      <font>
        <b/>
        <i val="0"/>
        <color theme="0"/>
      </font>
      <fill>
        <patternFill>
          <bgColor rgb="FFFF0000"/>
        </patternFill>
      </fill>
    </dxf>
    <dxf>
      <font>
        <b/>
        <i val="0"/>
      </font>
    </dxf>
    <dxf>
      <font>
        <b val="0"/>
        <i val="0"/>
        <color theme="0"/>
      </font>
      <fill>
        <patternFill>
          <bgColor rgb="FFFF0000"/>
        </patternFill>
      </fill>
    </dxf>
    <dxf>
      <font>
        <color theme="0"/>
      </font>
      <fill>
        <patternFill>
          <bgColor rgb="FFFFCC00"/>
        </patternFill>
      </fill>
    </dxf>
    <dxf>
      <font>
        <color theme="0"/>
      </font>
      <fill>
        <patternFill>
          <bgColor rgb="FF008000"/>
        </patternFill>
      </fill>
    </dxf>
  </dxfs>
  <tableStyles count="0" defaultTableStyle="TableStyleMedium2" defaultPivotStyle="PivotStyleLight16"/>
  <colors>
    <mruColors>
      <color rgb="FFFFFFCC"/>
      <color rgb="FFFFB3D2"/>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pivotCacheDefinition" Target="pivotCache/pivotCacheDefinition2.xml"/><Relationship Id="rId5" Type="http://schemas.openxmlformats.org/officeDocument/2006/relationships/pivotCacheDefinition" Target="pivotCache/pivotCacheDefinition1.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s-ES"/>
  <c:roundedCorners val="0"/>
  <mc:AlternateContent xmlns:mc="http://schemas.openxmlformats.org/markup-compatibility/2006">
    <mc:Choice xmlns:c14="http://schemas.microsoft.com/office/drawing/2007/8/2/chart" Requires="c14">
      <c14:style val="102"/>
    </mc:Choice>
    <mc:Fallback>
      <c:style val="2"/>
    </mc:Fallback>
  </mc:AlternateContent>
  <c:pivotSource>
    <c:name>[corte 31-oct-2018.xlsx]resumen!TablaDinámica5</c:name>
    <c:fmtId val="3"/>
  </c:pivotSource>
  <c:chart>
    <c:title>
      <c:overlay val="0"/>
      <c:spPr>
        <a:noFill/>
        <a:ln>
          <a:noFill/>
        </a:ln>
        <a:effectLst/>
      </c:spPr>
      <c:txPr>
        <a:bodyPr rot="0" spcFirstLastPara="1" vertOverflow="ellipsis" vert="horz" wrap="square" anchor="ctr" anchorCtr="1"/>
        <a:lstStyle/>
        <a:p>
          <a:pPr>
            <a:defRPr sz="1400" b="0" i="0" u="none" strike="noStrike" kern="1200" spc="0" baseline="0">
              <a:solidFill>
                <a:schemeClr val="tx1">
                  <a:lumMod val="65000"/>
                  <a:lumOff val="35000"/>
                </a:schemeClr>
              </a:solidFill>
              <a:latin typeface="+mn-lt"/>
              <a:ea typeface="+mn-ea"/>
              <a:cs typeface="+mn-cs"/>
            </a:defRPr>
          </a:pPr>
          <a:endParaRPr lang="es-CO"/>
        </a:p>
      </c:txPr>
    </c:title>
    <c:autoTitleDeleted val="0"/>
    <c:pivotFmts>
      <c:pivotFmt>
        <c:idx val="0"/>
        <c:spPr>
          <a:solidFill>
            <a:schemeClr val="accent1"/>
          </a:solidFill>
          <a:ln w="25400">
            <a:solidFill>
              <a:schemeClr val="lt1"/>
            </a:solidFill>
          </a:ln>
          <a:effectLst/>
          <a:sp3d contourW="25400">
            <a:contourClr>
              <a:schemeClr val="lt1"/>
            </a:contourClr>
          </a:sp3d>
        </c:spPr>
        <c:marker>
          <c:symbol val="none"/>
        </c:marker>
        <c:dLbl>
          <c:idx val="0"/>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75000"/>
                      <a:lumOff val="25000"/>
                    </a:schemeClr>
                  </a:solidFill>
                  <a:latin typeface="+mn-lt"/>
                  <a:ea typeface="+mn-ea"/>
                  <a:cs typeface="+mn-cs"/>
                </a:defRPr>
              </a:pPr>
              <a:endParaRPr lang="es-CO"/>
            </a:p>
          </c:txPr>
          <c:showLegendKey val="0"/>
          <c:showVal val="0"/>
          <c:showCatName val="0"/>
          <c:showSerName val="0"/>
          <c:showPercent val="0"/>
          <c:showBubbleSize val="0"/>
          <c:extLst>
            <c:ext xmlns:c15="http://schemas.microsoft.com/office/drawing/2012/chart" uri="{CE6537A1-D6FC-4f65-9D91-7224C49458BB}"/>
          </c:extLst>
        </c:dLbl>
      </c:pivotFmt>
      <c:pivotFmt>
        <c:idx val="1"/>
        <c:spPr>
          <a:solidFill>
            <a:schemeClr val="accent1"/>
          </a:solidFill>
          <a:ln w="25400">
            <a:solidFill>
              <a:schemeClr val="lt1"/>
            </a:solidFill>
          </a:ln>
          <a:effectLst/>
          <a:sp3d contourW="25400">
            <a:contourClr>
              <a:schemeClr val="lt1"/>
            </a:contourClr>
          </a:sp3d>
        </c:spPr>
      </c:pivotFmt>
      <c:pivotFmt>
        <c:idx val="2"/>
        <c:spPr>
          <a:solidFill>
            <a:schemeClr val="accent1"/>
          </a:solidFill>
          <a:ln w="25400">
            <a:solidFill>
              <a:schemeClr val="lt1"/>
            </a:solidFill>
          </a:ln>
          <a:effectLst/>
          <a:sp3d contourW="25400">
            <a:contourClr>
              <a:schemeClr val="lt1"/>
            </a:contourClr>
          </a:sp3d>
        </c:spPr>
      </c:pivotFmt>
      <c:pivotFmt>
        <c:idx val="3"/>
        <c:spPr>
          <a:solidFill>
            <a:schemeClr val="accent1"/>
          </a:solidFill>
          <a:ln w="25400">
            <a:solidFill>
              <a:schemeClr val="lt1"/>
            </a:solidFill>
          </a:ln>
          <a:effectLst/>
          <a:sp3d contourW="25400">
            <a:contourClr>
              <a:schemeClr val="lt1"/>
            </a:contourClr>
          </a:sp3d>
        </c:spPr>
      </c:pivotFmt>
      <c:pivotFmt>
        <c:idx val="4"/>
        <c:spPr>
          <a:solidFill>
            <a:schemeClr val="accent1"/>
          </a:solidFill>
          <a:ln w="25400">
            <a:solidFill>
              <a:schemeClr val="lt1"/>
            </a:solidFill>
          </a:ln>
          <a:effectLst/>
          <a:sp3d contourW="25400">
            <a:contourClr>
              <a:schemeClr val="lt1"/>
            </a:contourClr>
          </a:sp3d>
        </c:spPr>
      </c:pivotFmt>
      <c:pivotFmt>
        <c:idx val="5"/>
        <c:spPr>
          <a:solidFill>
            <a:schemeClr val="accent1"/>
          </a:solidFill>
          <a:ln w="25400">
            <a:solidFill>
              <a:schemeClr val="lt1"/>
            </a:solidFill>
          </a:ln>
          <a:effectLst/>
          <a:sp3d contourW="25400">
            <a:contourClr>
              <a:schemeClr val="lt1"/>
            </a:contourClr>
          </a:sp3d>
        </c:spPr>
      </c:pivotFmt>
      <c:pivotFmt>
        <c:idx val="6"/>
        <c:spPr>
          <a:solidFill>
            <a:schemeClr val="accent1"/>
          </a:solidFill>
          <a:ln w="25400">
            <a:solidFill>
              <a:schemeClr val="lt1"/>
            </a:solidFill>
          </a:ln>
          <a:effectLst/>
          <a:sp3d contourW="25400">
            <a:contourClr>
              <a:schemeClr val="lt1"/>
            </a:contourClr>
          </a:sp3d>
        </c:spPr>
      </c:pivotFmt>
    </c:pivotFmts>
    <c:view3D>
      <c:rotX val="30"/>
      <c:rotY val="0"/>
      <c:depthPercent val="100"/>
      <c:rAngAx val="0"/>
    </c:view3D>
    <c:floor>
      <c:thickness val="0"/>
      <c:spPr>
        <a:noFill/>
        <a:ln>
          <a:noFill/>
        </a:ln>
        <a:effectLst/>
        <a:sp3d/>
      </c:spPr>
    </c:floor>
    <c:sideWall>
      <c:thickness val="0"/>
      <c:spPr>
        <a:noFill/>
        <a:ln>
          <a:noFill/>
        </a:ln>
        <a:effectLst/>
        <a:sp3d/>
      </c:spPr>
    </c:sideWall>
    <c:backWall>
      <c:thickness val="0"/>
      <c:spPr>
        <a:noFill/>
        <a:ln>
          <a:noFill/>
        </a:ln>
        <a:effectLst/>
        <a:sp3d/>
      </c:spPr>
    </c:backWall>
    <c:plotArea>
      <c:layout/>
      <c:pie3DChart>
        <c:varyColors val="1"/>
        <c:ser>
          <c:idx val="0"/>
          <c:order val="0"/>
          <c:tx>
            <c:strRef>
              <c:f>resumen!$B$71</c:f>
              <c:strCache>
                <c:ptCount val="1"/>
                <c:pt idx="0">
                  <c:v>Total</c:v>
                </c:pt>
              </c:strCache>
            </c:strRef>
          </c:tx>
          <c:dPt>
            <c:idx val="0"/>
            <c:bubble3D val="0"/>
            <c:spPr>
              <a:solidFill>
                <a:schemeClr val="accent1"/>
              </a:solidFill>
              <a:ln w="25400">
                <a:solidFill>
                  <a:schemeClr val="lt1"/>
                </a:solidFill>
              </a:ln>
              <a:effectLst/>
              <a:sp3d contourW="25400">
                <a:contourClr>
                  <a:schemeClr val="lt1"/>
                </a:contourClr>
              </a:sp3d>
            </c:spPr>
            <c:extLst>
              <c:ext xmlns:c16="http://schemas.microsoft.com/office/drawing/2014/chart" uri="{C3380CC4-5D6E-409C-BE32-E72D297353CC}">
                <c16:uniqueId val="{00000001-F256-4D6D-92F7-63AA8EF9D710}"/>
              </c:ext>
            </c:extLst>
          </c:dPt>
          <c:dPt>
            <c:idx val="1"/>
            <c:bubble3D val="0"/>
            <c:spPr>
              <a:solidFill>
                <a:schemeClr val="accent2"/>
              </a:solidFill>
              <a:ln w="25400">
                <a:solidFill>
                  <a:schemeClr val="lt1"/>
                </a:solidFill>
              </a:ln>
              <a:effectLst/>
              <a:sp3d contourW="25400">
                <a:contourClr>
                  <a:schemeClr val="lt1"/>
                </a:contourClr>
              </a:sp3d>
            </c:spPr>
            <c:extLst>
              <c:ext xmlns:c16="http://schemas.microsoft.com/office/drawing/2014/chart" uri="{C3380CC4-5D6E-409C-BE32-E72D297353CC}">
                <c16:uniqueId val="{00000003-F256-4D6D-92F7-63AA8EF9D710}"/>
              </c:ext>
            </c:extLst>
          </c:dPt>
          <c:dPt>
            <c:idx val="2"/>
            <c:bubble3D val="0"/>
            <c:spPr>
              <a:solidFill>
                <a:schemeClr val="accent3"/>
              </a:solidFill>
              <a:ln w="25400">
                <a:solidFill>
                  <a:schemeClr val="lt1"/>
                </a:solidFill>
              </a:ln>
              <a:effectLst/>
              <a:sp3d contourW="25400">
                <a:contourClr>
                  <a:schemeClr val="lt1"/>
                </a:contourClr>
              </a:sp3d>
            </c:spPr>
            <c:extLst>
              <c:ext xmlns:c16="http://schemas.microsoft.com/office/drawing/2014/chart" uri="{C3380CC4-5D6E-409C-BE32-E72D297353CC}">
                <c16:uniqueId val="{00000005-F256-4D6D-92F7-63AA8EF9D710}"/>
              </c:ext>
            </c:extLst>
          </c:dPt>
          <c:dPt>
            <c:idx val="3"/>
            <c:bubble3D val="0"/>
            <c:spPr>
              <a:solidFill>
                <a:schemeClr val="accent4"/>
              </a:solidFill>
              <a:ln w="25400">
                <a:solidFill>
                  <a:schemeClr val="lt1"/>
                </a:solidFill>
              </a:ln>
              <a:effectLst/>
              <a:sp3d contourW="25400">
                <a:contourClr>
                  <a:schemeClr val="lt1"/>
                </a:contourClr>
              </a:sp3d>
            </c:spPr>
            <c:extLst>
              <c:ext xmlns:c16="http://schemas.microsoft.com/office/drawing/2014/chart" uri="{C3380CC4-5D6E-409C-BE32-E72D297353CC}">
                <c16:uniqueId val="{00000007-F256-4D6D-92F7-63AA8EF9D710}"/>
              </c:ext>
            </c:extLst>
          </c:dPt>
          <c:dPt>
            <c:idx val="4"/>
            <c:bubble3D val="0"/>
            <c:spPr>
              <a:solidFill>
                <a:schemeClr val="accent5"/>
              </a:solidFill>
              <a:ln w="25400">
                <a:solidFill>
                  <a:schemeClr val="lt1"/>
                </a:solidFill>
              </a:ln>
              <a:effectLst/>
              <a:sp3d contourW="25400">
                <a:contourClr>
                  <a:schemeClr val="lt1"/>
                </a:contourClr>
              </a:sp3d>
            </c:spPr>
            <c:extLst>
              <c:ext xmlns:c16="http://schemas.microsoft.com/office/drawing/2014/chart" uri="{C3380CC4-5D6E-409C-BE32-E72D297353CC}">
                <c16:uniqueId val="{00000009-F256-4D6D-92F7-63AA8EF9D710}"/>
              </c:ext>
            </c:extLst>
          </c:dPt>
          <c:dPt>
            <c:idx val="5"/>
            <c:bubble3D val="0"/>
            <c:spPr>
              <a:solidFill>
                <a:schemeClr val="accent6"/>
              </a:solidFill>
              <a:ln w="25400">
                <a:solidFill>
                  <a:schemeClr val="lt1"/>
                </a:solidFill>
              </a:ln>
              <a:effectLst/>
              <a:sp3d contourW="25400">
                <a:contourClr>
                  <a:schemeClr val="lt1"/>
                </a:contourClr>
              </a:sp3d>
            </c:spPr>
            <c:extLst>
              <c:ext xmlns:c16="http://schemas.microsoft.com/office/drawing/2014/chart" uri="{C3380CC4-5D6E-409C-BE32-E72D297353CC}">
                <c16:uniqueId val="{0000000B-F256-4D6D-92F7-63AA8EF9D710}"/>
              </c:ext>
            </c:extLst>
          </c:dPt>
          <c:cat>
            <c:strRef>
              <c:f>resumen!$A$72:$A$78</c:f>
              <c:strCache>
                <c:ptCount val="6"/>
                <c:pt idx="0">
                  <c:v>Control y Mejora</c:v>
                </c:pt>
                <c:pt idx="1">
                  <c:v>Direccionamiento Estratégico</c:v>
                </c:pt>
                <c:pt idx="2">
                  <c:v>Evaluación, Control y Seguimiento</c:v>
                </c:pt>
                <c:pt idx="3">
                  <c:v>Gestión Ambiental y Rural</c:v>
                </c:pt>
                <c:pt idx="4">
                  <c:v>Gestión de los Rescuros Físicos</c:v>
                </c:pt>
                <c:pt idx="5">
                  <c:v>Planeación Ambiental</c:v>
                </c:pt>
              </c:strCache>
            </c:strRef>
          </c:cat>
          <c:val>
            <c:numRef>
              <c:f>resumen!$B$72:$B$78</c:f>
              <c:numCache>
                <c:formatCode>General</c:formatCode>
                <c:ptCount val="6"/>
                <c:pt idx="0">
                  <c:v>1</c:v>
                </c:pt>
                <c:pt idx="1">
                  <c:v>14</c:v>
                </c:pt>
                <c:pt idx="2">
                  <c:v>46</c:v>
                </c:pt>
                <c:pt idx="3">
                  <c:v>15</c:v>
                </c:pt>
                <c:pt idx="4">
                  <c:v>34</c:v>
                </c:pt>
                <c:pt idx="5">
                  <c:v>9</c:v>
                </c:pt>
              </c:numCache>
            </c:numRef>
          </c:val>
          <c:extLst>
            <c:ext xmlns:c16="http://schemas.microsoft.com/office/drawing/2014/chart" uri="{C3380CC4-5D6E-409C-BE32-E72D297353CC}">
              <c16:uniqueId val="{00000000-DCE3-49D5-A1A6-896C5A7D73AC}"/>
            </c:ext>
          </c:extLst>
        </c:ser>
        <c:dLbls>
          <c:showLegendKey val="0"/>
          <c:showVal val="0"/>
          <c:showCatName val="0"/>
          <c:showSerName val="0"/>
          <c:showPercent val="0"/>
          <c:showBubbleSize val="0"/>
          <c:showLeaderLines val="1"/>
        </c:dLbls>
      </c:pie3DChart>
      <c:spPr>
        <a:noFill/>
        <a:ln>
          <a:noFill/>
        </a:ln>
        <a:effectLst/>
      </c:spPr>
    </c:plotArea>
    <c:legend>
      <c:legendPos val="r"/>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s-CO"/>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s-CO"/>
    </a:p>
  </c:txPr>
  <c:printSettings>
    <c:headerFooter/>
    <c:pageMargins b="0.75" l="0.7" r="0.7" t="0.75" header="0.3" footer="0.3"/>
    <c:pageSetup/>
  </c:printSettings>
  <c:extLst>
    <c:ext xmlns:c14="http://schemas.microsoft.com/office/drawing/2007/8/2/chart" uri="{781A3756-C4B2-4CAC-9D66-4F8BD8637D16}">
      <c14:pivotOptions>
        <c14:dropZoneFilter val="1"/>
        <c14:dropZoneCategories val="1"/>
        <c14:dropZoneData val="1"/>
        <c14:dropZoneSeries val="1"/>
        <c14:dropZonesVisible val="1"/>
      </c14:pivotOptions>
    </c:ext>
    <c:ext xmlns:c16="http://schemas.microsoft.com/office/drawing/2014/chart" uri="{E28EC0CA-F0BB-4C9C-879D-F8772B89E7AC}">
      <c16:pivotOptions16>
        <c16:showExpandCollapseFieldButtons val="1"/>
      </c16:pivotOptions16>
    </c:ext>
  </c:extLst>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62">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xdr:col>
      <xdr:colOff>385762</xdr:colOff>
      <xdr:row>65</xdr:row>
      <xdr:rowOff>4762</xdr:rowOff>
    </xdr:from>
    <xdr:to>
      <xdr:col>8</xdr:col>
      <xdr:colOff>585787</xdr:colOff>
      <xdr:row>79</xdr:row>
      <xdr:rowOff>33337</xdr:rowOff>
    </xdr:to>
    <xdr:graphicFrame macro="">
      <xdr:nvGraphicFramePr>
        <xdr:cNvPr id="2" name="Gráfico 1">
          <a:extLst>
            <a:ext uri="{FF2B5EF4-FFF2-40B4-BE49-F238E27FC236}">
              <a16:creationId xmlns:a16="http://schemas.microsoft.com/office/drawing/2014/main" id="{87EC4173-DC23-4825-BC1D-93F84C700D7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311727</xdr:colOff>
      <xdr:row>0</xdr:row>
      <xdr:rowOff>0</xdr:rowOff>
    </xdr:from>
    <xdr:to>
      <xdr:col>2</xdr:col>
      <xdr:colOff>606135</xdr:colOff>
      <xdr:row>0</xdr:row>
      <xdr:rowOff>165389</xdr:rowOff>
    </xdr:to>
    <xdr:pic>
      <xdr:nvPicPr>
        <xdr:cNvPr id="2" name="4 Imagen">
          <a:extLst>
            <a:ext uri="{FF2B5EF4-FFF2-40B4-BE49-F238E27FC236}">
              <a16:creationId xmlns:a16="http://schemas.microsoft.com/office/drawing/2014/main" id="{00000000-0008-0000-0100-000002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twoCellAnchor editAs="oneCell">
    <xdr:from>
      <xdr:col>0</xdr:col>
      <xdr:colOff>311727</xdr:colOff>
      <xdr:row>0</xdr:row>
      <xdr:rowOff>0</xdr:rowOff>
    </xdr:from>
    <xdr:to>
      <xdr:col>2</xdr:col>
      <xdr:colOff>606135</xdr:colOff>
      <xdr:row>0</xdr:row>
      <xdr:rowOff>165389</xdr:rowOff>
    </xdr:to>
    <xdr:pic>
      <xdr:nvPicPr>
        <xdr:cNvPr id="3" name="5 Imagen">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stretch>
          <a:fillRect/>
        </a:stretch>
      </xdr:blipFill>
      <xdr:spPr>
        <a:xfrm>
          <a:off x="311727" y="0"/>
          <a:ext cx="1818408" cy="165389"/>
        </a:xfrm>
        <a:prstGeom prst="rect">
          <a:avLst/>
        </a:prstGeom>
      </xdr:spPr>
    </xdr:pic>
    <xdr:clientData/>
  </xdr:twoCellAnchor>
</xdr:wsDr>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_rels/pivotCacheDefinition2.xml.rels><?xml version="1.0" encoding="UTF-8" standalone="yes"?>
<Relationships xmlns="http://schemas.openxmlformats.org/package/2006/relationships"><Relationship Id="rId1" Type="http://schemas.openxmlformats.org/officeDocument/2006/relationships/pivotCacheRecords" Target="pivotCacheRecords2.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385.746411921296" createdVersion="5" refreshedVersion="6" minRefreshableVersion="3" recordCount="69" xr:uid="{00000000-000A-0000-FFFF-FFFF00000000}">
  <cacheSource type="worksheet">
    <worksheetSource ref="I8:AD77" sheet="126PE01-PR08-F2"/>
  </cacheSource>
  <cacheFields count="22">
    <cacheField name="(23) FACTOR" numFmtId="0">
      <sharedItems/>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3"/>
    </cacheField>
    <cacheField name="(36) DESCRIPCIÓN ACCION" numFmtId="0">
      <sharedItems longText="1"/>
    </cacheField>
    <cacheField name="PROPÓSITO DE LA ACCIÓN" numFmtId="0">
      <sharedItems containsNonDate="0" containsString="0"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167">
      <sharedItems containsSemiMixedTypes="0" containsNonDate="0" containsDate="1" containsString="0" minDate="2015-01-01T00:00:00" maxDate="2018-10-02T00:00:00"/>
    </cacheField>
    <cacheField name="(72) FECHA DE TERMINACIÓN" numFmtId="167">
      <sharedItems containsSemiMixedTypes="0" containsNonDate="0" containsDate="1" containsString="0" minDate="2015-12-29T00:00:00" maxDate="2019-09-18T00:00:00"/>
    </cacheField>
    <cacheField name="ACTIVIDADES / PLAZO EN SEMANAS" numFmtId="166">
      <sharedItems containsSemiMixedTypes="0" containsString="0" containsNumber="1" minValue="18.428571428571427" maxValue="52"/>
    </cacheField>
    <cacheField name="ACTIVIDADES / AVANCE FÍSICO DE EJECUCIÓN" numFmtId="0">
      <sharedItems containsSemiMixedTypes="0" containsString="0" containsNumber="1" minValue="0" maxValue="100"/>
    </cacheField>
    <cacheField name="Porcentaje de avance físico de Ejecución de las Actividades" numFmtId="0">
      <sharedItems containsSemiMixedTypes="0" containsString="0" containsNumber="1" minValue="0" maxValue="1"/>
    </cacheField>
    <cacheField name="Puntaje Logrado por las Actividades  (PLA)" numFmtId="2">
      <sharedItems containsSemiMixedTypes="0" containsString="0" containsNumber="1" minValue="0" maxValue="52"/>
    </cacheField>
    <cacheField name="Puntaje Logrado por las Actividades Vencidas (PLAV)  " numFmtId="0">
      <sharedItems containsSemiMixedTypes="0" containsString="0" containsNumber="1" minValue="0" maxValue="51.142857142857146"/>
    </cacheField>
    <cacheField name="Puntaje Atribuido a las Actividades Vencidas (PAAVI)" numFmtId="0">
      <sharedItems containsSemiMixedTypes="0" containsString="0" containsNumber="1" minValue="0" maxValue="51.714285714285715"/>
    </cacheField>
    <cacheField name="TIPO DE ACCIÓN _x000a_C, AC, AP, AM" numFmtId="0">
      <sharedItems/>
    </cacheField>
    <cacheField name="PROCESO " numFmtId="0">
      <sharedItems containsBlank="1" count="18">
        <s v="Evaluación, Control y Seguimiento"/>
        <s v="Gestión de los Rescuros Físicos"/>
        <s v="Planeación Anmbiental"/>
        <s v="Gestión Ambiental y Rural"/>
        <s v="Direccionamiento Estratégico"/>
        <s v="GJU" u="1"/>
        <m u="1"/>
        <s v="GAL" u="1"/>
        <s v="GAM" u="1"/>
        <s v="GAP" u="1"/>
        <s v="GCO" u="1"/>
        <s v="GES" u="1"/>
        <s v="OAM" u="1"/>
        <s v="AAM" u="1"/>
        <s v="GFI" u="1"/>
        <s v="GDO" u="1"/>
        <s v="GTH" u="1"/>
        <s v="GTI" u="1"/>
      </sharedItems>
    </cacheField>
    <cacheField name="DEPENDENCIA RESPONSABLE" numFmtId="0">
      <sharedItems containsBlank="1" count="166">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m u="1"/>
        <s v="DJUR/ Grupo Sancionatorio" u="1"/>
        <s v="DIRECCIONES REGIONALES" u="1"/>
        <s v="Dirección Regional Sabana Centro Jefe de Oficina y Equipo de trabajo técnico y  Dirección de Evaluación, Seguimiento y Control Ambiental - Edith Sofia Castro " u="1"/>
        <s v="DAF, CON EL APOYO DE OTICS Y SGEN" u="1"/>
        <s v="DRBC CON EL APOYO DE DJUR" u="1"/>
        <s v="DMMLA/CIA/DESCA/DGOAT" u="1"/>
        <s v="DESCA y Direcciones Regionales" u="1"/>
        <s v="Dirección de Evaluación, Seguimiento y Control Ambiental - Ing.Mabel Rubio" u="1"/>
        <s v="DESCA - DJUR Y DIRECCIONES REGIONALES" u="1"/>
        <s v="DJUR CON APOYO DE DESCA" u="1"/>
        <s v="Dirección de Evaluación, Seguimiento y Control Ambiental - Ing. Claudia Neisa" u="1"/>
        <s v="DRCH" u="1"/>
        <s v="Direcciones Regionales - DESCA - Dirección Jurídica" u="1"/>
        <s v="DCASC" u="1"/>
        <s v="DJUR" u="1"/>
        <s v="DRCH, DRSO, DRAM Y DRAG" u="1"/>
        <s v="SGEN Y DCASC" u="1"/>
        <s v="DMMLA  - LAB" u="1"/>
        <s v="SGEN - DGOAT" u="1"/>
        <s v="SGEN-PREDIOS" u="1"/>
        <s v="SGEN CON APOYO DE DOI" u="1"/>
        <s v="DRUB" u="1"/>
        <s v="OTIC" u="1"/>
        <s v="DESCA" u="1"/>
        <s v="DESCA_x000a_" u="1"/>
        <s v="SGEN CON APOYO DE DAF" u="1"/>
        <s v="SRHS" u="1"/>
        <s v="DRSO CON EL APOYO DE DJUR" u="1"/>
        <s v="DMMLA_x000a_DO Laboratorio Ambiental" u="1"/>
        <s v="DESCA DRSC_x000a_DRUB" u="1"/>
        <s v="Dirección de Evaluación, Seguimiento y Control Ambiental - Ruby Téllez" u="1"/>
        <s v="TIC`S" u="1"/>
        <s v="DESCA - FLORA -Duvan Santos" u="1"/>
        <s v="DOI" u="1"/>
        <s v="DCASC_x000a_SGEN" u="1"/>
        <s v="DESCA - DAF" u="1"/>
        <s v="SGEN CON EL APOYO DE DMMLA Y DAF" u="1"/>
        <s v="DMMLA - Dirección Operativa Laboratorio Ambiental" u="1"/>
        <s v="DJUR, COLABORACION DESCA Y DMMLA" u="1"/>
        <s v="DRUB  " u="1"/>
        <s v="DRSOA" u="1"/>
        <s v="DOI - DAF -  SGEN -   DMMLA" u="1"/>
        <s v="DMMLA - LAB" u="1"/>
        <s v="DAF" u="1"/>
        <s v="DRSC CON APOYO DE JURIDICA" u="1"/>
        <s v="SGEN y DOI" u="1"/>
        <s v="DRSC" u="1"/>
        <s v="DESCA _x000a_DJUR" u="1"/>
        <s v="DRGU" u="1"/>
        <s v="DAF - OTIC" u="1"/>
        <s v="SGEN-DAF" u="1"/>
        <s v="SGEN_x000a_DOI" u="1"/>
        <s v="DGA" u="1"/>
        <s v="DRSO" u="1"/>
        <s v="DGC" u="1"/>
        <s v="Grupo de Mejoramiento de SGEN  con apoyo de DOI " u="1"/>
        <s v="DAF CON EL APOYO DE DOI" u="1"/>
        <s v="Direcciones Regionales - DJUR" u="1"/>
        <s v="DRSU" u="1"/>
        <s v="DESCA - DJUR" u="1"/>
        <s v="Direcciones Regionales con el apoyo de la Dirección Jurídica " u="1"/>
        <s v="SGEN_x000a_DMMLA - LAB" u="1"/>
        <s v="DMMLA - Harold Velasquez" u="1"/>
        <s v="SPPA" u="1"/>
        <s v="DCASC_x000a__x000a_Proyecto 11" u="1"/>
        <s v="SECGEN - DOI " u="1"/>
        <s v="DMMLA" u="1"/>
        <s v="OAC" u="1"/>
        <s v="SGEN DMMLA DO Laboratorio Ambiental" u="1"/>
        <s v="DJUR - PROCESOS" u="1"/>
        <s v="Dirección de Evaluación, Seguimiento y Control Ambiental - Sandra Nieto y Diego Salazar" u="1"/>
        <s v="SCAAV" u="1"/>
        <s v="DGOAT - SGEN" u="1"/>
        <s v="SSFFS" u="1"/>
        <s v="SGEN - DOI" u="1"/>
        <s v="SGEN CON EL APOYO DE DOI" u="1"/>
        <s v="DESCA._x000a_Equipo Vertimientos - Carlos Arturo Álvarez." u="1"/>
        <s v="Dirección de Monitoreo Modelamiento y Laboratorio Ambiental" u="1"/>
        <s v="DESCA. CON APOYO Direcciones Regionales_x000a_Equipo Vertimientos - Carlos Arturo Álvarez." u="1"/>
        <s v="DRSOA / DJUR" u="1"/>
        <s v="DGOAT - DMMLA" u="1"/>
        <s v="OAP" u="1"/>
        <s v="DESCA " u="1"/>
        <s v="DAF - DJUR" u="1"/>
        <s v="DESCA - Equipo recurso hídrico - Orlando Ávila" u="1"/>
        <s v="DRSO - DJUR" u="1"/>
        <s v="DAF CON EL APOYO DE OTH" u="1"/>
        <s v="OCIN" u="1"/>
        <s v="DMMLA - LAB en coordinación con la OTH" u="1"/>
        <s v="DGOAT en coordinación con OTH" u="1"/>
        <s v="Secretaria General_x000a_Dirección de Monitoreo, Modelamiento y Laboratorio Ambiental" u="1"/>
        <s v="Secretaria General -_x000a_Dirección de Monitoreo, Modelamiento y Laboratorio Ambiental" u="1"/>
        <s v="Secretaria General - _x000a_Dirección de Monitoreo Modelamiento y Laboratorio Ambiental" u="1"/>
        <s v="DOI / DMMLA" u="1"/>
        <s v="DRBM " u="1"/>
        <s v="SCASP" u="1"/>
        <s v="SGEN en coordinación con DAF" u="1"/>
        <s v="SGEN en coordinación con DAF y OTH" u="1"/>
        <s v="SGEN CON EL APOYO DE DAF" u="1"/>
        <s v="OTH" u="1"/>
        <s v="DOI - DMMLA" u="1"/>
        <s v="SGEN " u="1"/>
        <s v="DRSOA " u="1"/>
        <s v="DRTE" u="1"/>
        <s v="Dirección de Evaluación, Seguimiento y Control Ambiental - Ing. Harold Gomez" u="1"/>
        <s v="Oficina de Tecnologías de la Información y las Comunicaciones - Dirección Jurídica / Mauricio Guijo y José Agustín Arevalo." u="1"/>
        <s v="DESCA, HUMBERTO POVEDA CONDE /  CON APOYO DE DJUR Y OTIC" u="1"/>
        <s v="Dirección Regional Alto Magdalena" u="1"/>
        <s v="Direcciones Regionales con el apoyo de la DESCA" u="1"/>
        <s v="LAB AMBIENTAL" u="1"/>
        <s v="Direccion Jurídica" u="1"/>
        <s v="Dirección Jurídica" u="1"/>
        <s v="Dirección Regional Tequendama" u="1"/>
        <s v="DESCA Y DRSC_x000a_DRUB" u="1"/>
        <s v="Dirección de Evaluación, Seguimiento y Control Ambiental - Ing. José Evert Prieto." u="1"/>
        <s v="DAF - DOI" u="1"/>
        <s v="Dirección Técnica y Operativa de Monitoreo, Modelamiento y Laboratorio Ambiental" u="1"/>
        <s v="DESCA. _x000a_Equipo Vertimientos - Carlos Arturo Álvarez." u="1"/>
        <s v="Dirección de Evaluación, Seguimiento y Control Ambiental - Ing. Humberto Poveda" u="1"/>
        <s v="Direcciones Regionales." u="1"/>
        <s v="Dirección regional Almidas y Guatavita" u="1"/>
        <s v="SC" u="1"/>
        <s v="DJUR " u="1"/>
        <s v="DAF-FIAB" u="1"/>
        <s v="DGOAT" u="1"/>
        <s v="Dirección de Evaluación, Seguimiento y Control Ambiental - Ing.Edith Sofía Castro" u="1"/>
        <s v="Direcciones Regionales - Jefes de Oficina y sus equipos de trabajo y Dirección de Evaluación, Seguimiento y Control Ambiental - Edith Sofia Castro " u="1"/>
        <s v="DJUR/ Grupo Sancionatorio " u="1"/>
        <s v="Dirección Regional Sabana Centro Jefe de Oficina y Equipo de trabajo jurídico, Dirección Jurídica y  Dirección de Evaluación, Seguimiento y Control Ambiental - Edith Sofia Castro " u="1"/>
        <s v="Direcciones Regionales apoya Dirección Juridica." u="1"/>
        <s v="SGEN -DAF" u="1"/>
        <s v="FIAB" u="1"/>
        <s v="DOI y SGEN" u="1"/>
        <s v="DJUR - DESCA" u="1"/>
        <s v="DRAG" u="1"/>
        <s v="DESCA / HUMBERTO POVEDA CONDE /" u="1"/>
        <s v="Secretaria General" u="1"/>
        <s v="DRAM" u="1"/>
        <s v="Dirección de Evaluación, Seguimiento y Control Ambiental - Ing. Orlando Ávila y contratistas DESCA" u="1"/>
        <s v="Dirección de Evaluación, Seguimiento y Control Ambiental - Ing. Humberto Poveda y contratistas." u="1"/>
        <s v="SER" u="1"/>
        <s v="Dirección de Evaluación, Seguimiento y Control Ambiental - Edith Sofia Castro PSMV" u="1"/>
        <s v="DGOAT_x000a_SGEN" u="1"/>
        <s v="SGEN" u="1"/>
        <s v="DESCA - Dirección Jurídica" u="1"/>
        <s v="SGEN, OAP y DOI" u="1"/>
        <s v="DRBM CON EL APOYO DE JURIDICA" u="1"/>
        <s v="SGEN, OAO y DOI" u="1"/>
        <s v="DMMLA, GRUPO ERA" u="1"/>
      </sharedItems>
    </cacheField>
    <cacheField name="REPORTE PROCESO O DEPENDENCIA RESPONSABLE _x000a_(primer trimestre)" numFmtId="0">
      <sharedItems containsNonDate="0" containsString="0" containsBlank="1"/>
    </cacheField>
  </cacheFields>
  <extLst>
    <ext xmlns:x14="http://schemas.microsoft.com/office/spreadsheetml/2009/9/main" uri="{725AE2AE-9491-48be-B2B4-4EB974FC3084}">
      <x14:pivotCacheDefinition/>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FRANCISCO.ROMERO" refreshedDate="43467.423446064815" createdVersion="6" refreshedVersion="6" minRefreshableVersion="3" recordCount="119" xr:uid="{3EC1314A-FF76-42BA-950A-842345876849}">
  <cacheSource type="worksheet">
    <worksheetSource ref="A8:AP127" sheet="126PE01-PR08-F2"/>
  </cacheSource>
  <cacheFields count="42">
    <cacheField name="I" numFmtId="0">
      <sharedItems containsSemiMixedTypes="0" containsString="0" containsNumber="1" containsInteger="1" minValue="1" maxValue="119"/>
    </cacheField>
    <cacheField name="COD_FILA" numFmtId="0">
      <sharedItems/>
    </cacheField>
    <cacheField name="FECHA REPORTE DE LA INFORMACIÓN" numFmtId="0">
      <sharedItems containsDate="1" containsMixedTypes="1" minDate="2018-09-18T00:00:00" maxDate="2018-09-19T00:00:00"/>
    </cacheField>
    <cacheField name="(4) CÓDIGO DE LA ENTIDAD" numFmtId="0">
      <sharedItems/>
    </cacheField>
    <cacheField name="(8) VIGENCIA PAD AUDITORIA o VISITA" numFmtId="0">
      <sharedItems containsMixedTypes="1" containsNumber="1" containsInteger="1" minValue="2010" maxValue="2017"/>
    </cacheField>
    <cacheField name="(20) CODIGO AUDITORIA SEGÚN PAD DE LA VIGENCIA" numFmtId="0">
      <sharedItems containsSemiMixedTypes="0" containsString="0" containsNumber="1" containsInteger="1" minValue="48" maxValue="802"/>
    </cacheField>
    <cacheField name="MODALIDAD" numFmtId="0">
      <sharedItems/>
    </cacheField>
    <cacheField name="(22) COMPONENTE" numFmtId="0">
      <sharedItems containsBlank="1"/>
    </cacheField>
    <cacheField name="(23) FACTOR" numFmtId="0">
      <sharedItems containsBlank="1"/>
    </cacheField>
    <cacheField name="(24) No. HALLAZGO o Numeral del Informe de la Auditoría o Visita" numFmtId="0">
      <sharedItems/>
    </cacheField>
    <cacheField name="(28) DESCRIPCION DEL HALLAZGO" numFmtId="0">
      <sharedItems longText="1"/>
    </cacheField>
    <cacheField name="(28) CAUSA DEL HALLAZGO" numFmtId="0">
      <sharedItems longText="1"/>
    </cacheField>
    <cacheField name="(32) CÓDIGO ACCIÓN" numFmtId="0">
      <sharedItems containsSemiMixedTypes="0" containsString="0" containsNumber="1" containsInteger="1" minValue="1" maxValue="6"/>
    </cacheField>
    <cacheField name="(36) DESCRIPCIÓN ACCION" numFmtId="0">
      <sharedItems longText="1"/>
    </cacheField>
    <cacheField name="PROPÓSITO DE LA ACCIÓN" numFmtId="0">
      <sharedItems containsBlank="1"/>
    </cacheField>
    <cacheField name="(44) NOMBRE DEL INDICADOR" numFmtId="0">
      <sharedItems/>
    </cacheField>
    <cacheField name="(48) FORMULA DEL INDICADOR" numFmtId="0">
      <sharedItems/>
    </cacheField>
    <cacheField name="(60) META" numFmtId="0">
      <sharedItems containsSemiMixedTypes="0" containsString="0" containsNumber="1" minValue="0.01" maxValue="100"/>
    </cacheField>
    <cacheField name="(68) FECHA DE INICIO" numFmtId="0">
      <sharedItems containsDate="1" containsMixedTypes="1" minDate="2015-01-01T00:00:00" maxDate="2018-10-02T00:00:00"/>
    </cacheField>
    <cacheField name="(72) FECHA DE TERMINACIÓN" numFmtId="0">
      <sharedItems containsDate="1" containsBlank="1" containsMixedTypes="1" minDate="2015-12-29T00:00:00" maxDate="2019-09-18T00:00:00" count="24">
        <d v="2018-08-25T00:00:00"/>
        <d v="2018-07-31T00:00:00"/>
        <d v="2018-03-31T00:00:00"/>
        <d v="2017-12-31T00:00:00"/>
        <d v="2017-09-30T00:00:00"/>
        <d v="2015-12-29T00:00:00"/>
        <d v="2017-05-31T00:00:00"/>
        <d v="2017-12-20T00:00:00"/>
        <d v="2017-11-30T00:00:00"/>
        <d v="2017-08-26T00:00:00"/>
        <d v="2018-04-30T00:00:00"/>
        <d v="2018-06-30T00:00:00"/>
        <d v="2018-12-31T00:00:00"/>
        <d v="2018-11-21T00:00:00"/>
        <d v="2019-09-17T00:00:00"/>
        <d v="2019-03-31T00:00:00"/>
        <d v="2019-06-30T00:00:00"/>
        <s v="2018-03-31"/>
        <s v="2018-01-30"/>
        <s v="2018-04-30"/>
        <s v="2018-03-30"/>
        <d v="2018-10-01T00:00:00"/>
        <d v="2019-03-30T00:00:00"/>
        <m u="1"/>
      </sharedItems>
    </cacheField>
    <cacheField name="ACTIVIDADES / PLAZO EN SEMANAS" numFmtId="0">
      <sharedItems containsSemiMixedTypes="0" containsString="0" containsNumber="1" minValue="13" maxValue="43725"/>
    </cacheField>
    <cacheField name="ACTIVIDADES / AVANCE FÍSICO DE EJECUCIÓN" numFmtId="0">
      <sharedItems containsString="0" containsBlank="1" containsNumber="1" minValue="0" maxValue="100"/>
    </cacheField>
    <cacheField name="Porcentaje de avance físico de Ejecución de las Actividades" numFmtId="0">
      <sharedItems containsString="0" containsBlank="1" containsNumber="1" containsInteger="1" minValue="0" maxValue="1"/>
    </cacheField>
    <cacheField name="Puntaje Logrado por las Actividades  (PLA)" numFmtId="0">
      <sharedItems containsString="0" containsBlank="1" containsNumber="1" minValue="0" maxValue="52"/>
    </cacheField>
    <cacheField name="Puntaje Logrado por las Actividades Vencidas (PLAV)  " numFmtId="0">
      <sharedItems containsString="0" containsBlank="1" containsNumber="1" minValue="0" maxValue="51.714285714285715"/>
    </cacheField>
    <cacheField name="Puntaje Atribuido a las Actividades Vencidas (PAAVI)" numFmtId="0">
      <sharedItems containsString="0" containsBlank="1" containsNumber="1" minValue="0" maxValue="51.714285714285715"/>
    </cacheField>
    <cacheField name="TIPO DE ACCIÓN _x000a_C, AC, AP, AM" numFmtId="0">
      <sharedItems containsBlank="1"/>
    </cacheField>
    <cacheField name="PROCESO " numFmtId="0">
      <sharedItems containsBlank="1" count="8">
        <s v="Evaluación, Control y Seguimiento"/>
        <s v="Gestión de los Rescuros Físicos"/>
        <s v="Planeación Ambiental"/>
        <s v="Gestión Ambiental y Rural"/>
        <s v="Direccionamiento Estratégico"/>
        <s v="Control y Mejora"/>
        <m u="1"/>
        <s v="Planeación Anmbiental" u="1"/>
      </sharedItems>
    </cacheField>
    <cacheField name="DEPENDENCIA RESPONSABLE" numFmtId="0">
      <sharedItems containsBlank="1" count="28">
        <s v="SCAAV -Subdirección de Calidad del Aire, Auditiva y Visual"/>
        <s v="DCA - SCAAV"/>
        <s v="SSFFS -Subdirección de Silvicultura Fauna y Flora Silvestre"/>
        <s v="SC -Subdirección Contractual"/>
        <s v="SRHS -Subdirección del Recurso Hirdríco y del Suelo"/>
        <s v="DGC - Dirección de Gestión Corporativa"/>
        <s v="DCA - DPSIA"/>
        <s v="SCASP -Subdirección de Control Ambiental al Sector Público"/>
        <s v="SPPA -Subdirección de Políticas y Planes Ambientales"/>
        <s v="SF - AREAS MISIONALES"/>
        <s v="SER -Subdirección de Ecosistemas y Ruralidad"/>
        <s v="SC - SER"/>
        <s v="DGC - SC  - SER"/>
        <s v="DGC - SC"/>
        <s v="DGA -Dirección de Gestión Ambiental"/>
        <s v="Subsecretaria General y de Control Disciplinario -SGCD"/>
        <s v="DPSIA -Dirección de Planeación y Sistemas de Información Ambiental "/>
        <s v="SPCI -Subdirección de Proyectos y Cooperación Internacional"/>
        <s v="Subsecretaria General y de Control Disciplinario -SGCD  - APOYO   SC - DGC"/>
        <s v="DCA -Dirección de Control Ambiental "/>
        <s v="DCA-SSFFS"/>
        <s v="Dirección de Control Ambiental -DCA-SSFFS"/>
        <s v="Dirección de Control Ambiental -DCA"/>
        <s v="Subdirección de Silvicultura Fauna y Flora Silvestre -SSFFS"/>
        <s v="Todas las dependencias"/>
        <s v="SF -Subdirección Financiera"/>
        <s v="OCI -Oficina de Control Interno"/>
        <m u="1"/>
      </sharedItems>
    </cacheField>
    <cacheField name="REPORTE PROCESO O DEPENDENCIA RESPONSABLE _x000a_(primer trimestre)" numFmtId="0">
      <sharedItems containsNonDate="0" containsString="0" containsBlank="1"/>
    </cacheField>
    <cacheField name="REPORTE PROCESO O DEPENDENCIA RESPONSABLE _x000a_(Segundo trimestre)" numFmtId="0">
      <sharedItems containsNonDate="0" containsString="0" containsBlank="1"/>
    </cacheField>
    <cacheField name="REPORTE PROCESO O DEPENDENCIA RESPONSABLE_x000a_ (Tercer trimestre)" numFmtId="0">
      <sharedItems containsNonDate="0" containsString="0" containsBlank="1"/>
    </cacheField>
    <cacheField name="REPORTE PROCESO O DEPENDENCIA RESPONSABLE (Cuarto trimestre)" numFmtId="0">
      <sharedItems containsNonDate="0" containsString="0" containsBlank="1"/>
    </cacheField>
    <cacheField name="SEGUIMIENTO OCI_x000a_PRIMER TRIMESTRE" numFmtId="0">
      <sharedItems containsNonDate="0" containsString="0" containsBlank="1"/>
    </cacheField>
    <cacheField name="SEGUIMIENTO OCI_x000a_SEGUNDO TRIMESTRE" numFmtId="0">
      <sharedItems containsNonDate="0" containsString="0" containsBlank="1"/>
    </cacheField>
    <cacheField name="SEGUIMIENTO OCI_x000a_TERCER TRIMESTRE" numFmtId="0">
      <sharedItems containsNonDate="0" containsString="0" containsBlank="1"/>
    </cacheField>
    <cacheField name="SEGUIMIENTO OCI_x000a_CUARTO TRIMESTRE" numFmtId="0">
      <sharedItems containsBlank="1"/>
    </cacheField>
    <cacheField name="(32) RESULTADO INDICADOR" numFmtId="0">
      <sharedItems containsString="0" containsBlank="1" containsNumber="1" minValue="0" maxValue="100"/>
    </cacheField>
    <cacheField name=" " numFmtId="0">
      <sharedItems containsMixedTypes="1" containsNumber="1" containsInteger="1" minValue="0" maxValue="0" longText="1"/>
    </cacheField>
    <cacheField name="(40) EFICACIA ENTIDAD" numFmtId="0">
      <sharedItems containsSemiMixedTypes="0" containsString="0" containsNumber="1" containsInteger="1" minValue="0" maxValue="100"/>
    </cacheField>
    <cacheField name="(76) ESTADO Y EVALUACIÓN ENTIDAD" numFmtId="0">
      <sharedItems containsBlank="1" count="5">
        <s v="En revisión por la OCI"/>
        <s v="Incumplida"/>
        <s v="En ejecución"/>
        <s v="Cumplida"/>
        <m u="1"/>
      </sharedItems>
    </cacheField>
    <cacheField name="(80) ESTADO Y EVALUACIÓN AUDITOR" numFmtId="0">
      <sharedItems/>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69">
  <r>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d v="2018-08-25T00:00:00"/>
    <n v="51.714285714285715"/>
    <n v="0"/>
    <n v="0"/>
    <n v="0"/>
    <n v="0"/>
    <n v="51.714285714285715"/>
    <s v="AC"/>
    <x v="0"/>
    <x v="0"/>
    <m/>
  </r>
  <r>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d v="2018-08-25T00:00:00"/>
    <n v="51.714285714285715"/>
    <n v="0"/>
    <n v="0"/>
    <n v="0"/>
    <n v="0"/>
    <n v="51.714285714285715"/>
    <s v="AC"/>
    <x v="0"/>
    <x v="0"/>
    <m/>
  </r>
  <r>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d v="2018-07-31T00:00:00"/>
    <n v="48.142857142857146"/>
    <n v="0"/>
    <n v="0"/>
    <n v="0"/>
    <n v="0"/>
    <n v="48.142857142857146"/>
    <s v="AC"/>
    <x v="0"/>
    <x v="0"/>
    <m/>
  </r>
  <r>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d v="2018-08-25T00:00:00"/>
    <n v="51.714285714285715"/>
    <n v="0"/>
    <n v="0"/>
    <n v="0"/>
    <n v="0"/>
    <n v="51.714285714285715"/>
    <s v="AC"/>
    <x v="0"/>
    <x v="0"/>
    <m/>
  </r>
  <r>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d v="2018-08-25T00:00:00"/>
    <n v="51.714285714285715"/>
    <n v="0"/>
    <n v="0"/>
    <n v="0"/>
    <n v="0"/>
    <n v="51.714285714285715"/>
    <s v="AC"/>
    <x v="0"/>
    <x v="1"/>
    <m/>
  </r>
  <r>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d v="2018-08-25T00:00:00"/>
    <n v="51.714285714285715"/>
    <n v="0"/>
    <n v="0"/>
    <n v="0"/>
    <n v="0"/>
    <n v="51.714285714285715"/>
    <s v="AC"/>
    <x v="0"/>
    <x v="0"/>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d v="2018-03-31T00:00:00"/>
    <n v="44.428571428571431"/>
    <n v="50"/>
    <n v="1"/>
    <n v="44.428571428571431"/>
    <n v="44.428571428571431"/>
    <n v="44.428571428571431"/>
    <s v="AC"/>
    <x v="0"/>
    <x v="2"/>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d v="2018-03-31T00:00:00"/>
    <n v="44.428571428571431"/>
    <n v="50"/>
    <n v="1"/>
    <n v="44.428571428571431"/>
    <n v="44.428571428571431"/>
    <n v="44.428571428571431"/>
    <s v="AC"/>
    <x v="0"/>
    <x v="2"/>
    <m/>
  </r>
  <r>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d v="2017-12-31T00:00:00"/>
    <n v="31.571428571428573"/>
    <n v="100"/>
    <n v="1"/>
    <n v="31.571428571428573"/>
    <n v="31.571428571428573"/>
    <n v="31.571428571428573"/>
    <s v="AC"/>
    <x v="1"/>
    <x v="3"/>
    <m/>
  </r>
  <r>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d v="2017-12-31T00:00:00"/>
    <n v="31.571428571428573"/>
    <n v="100"/>
    <n v="1"/>
    <n v="31.571428571428573"/>
    <n v="31.571428571428573"/>
    <n v="31.571428571428573"/>
    <s v="AC"/>
    <x v="1"/>
    <x v="3"/>
    <m/>
  </r>
  <r>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d v="2017-09-30T00:00:00"/>
    <n v="18.428571428571427"/>
    <n v="100"/>
    <n v="1"/>
    <n v="18.428571428571427"/>
    <n v="18.428571428571427"/>
    <n v="18.428571428571427"/>
    <s v="AC"/>
    <x v="1"/>
    <x v="3"/>
    <m/>
  </r>
  <r>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d v="2015-12-29T00:00:00"/>
    <n v="51.714285714285715"/>
    <n v="20"/>
    <n v="0.2"/>
    <n v="10.342857142857143"/>
    <n v="10.342857142857143"/>
    <n v="51.714285714285715"/>
    <s v="AC"/>
    <x v="0"/>
    <x v="4"/>
    <m/>
  </r>
  <r>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d v="2018-03-31T00:00:00"/>
    <n v="44.428571428571431"/>
    <n v="50"/>
    <n v="1"/>
    <n v="44.428571428571431"/>
    <n v="44.428571428571431"/>
    <n v="44.428571428571431"/>
    <s v="AC"/>
    <x v="1"/>
    <x v="5"/>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d v="2017-12-31T00:00:00"/>
    <n v="31.571428571428573"/>
    <n v="0"/>
    <n v="0"/>
    <n v="0"/>
    <n v="0"/>
    <n v="31.571428571428573"/>
    <s v="AC"/>
    <x v="0"/>
    <x v="6"/>
    <m/>
  </r>
  <r>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d v="2017-12-31T00:00:00"/>
    <n v="31.571428571428573"/>
    <n v="70"/>
    <n v="1"/>
    <n v="31.571428571428573"/>
    <n v="31.571428571428573"/>
    <n v="31.571428571428573"/>
    <s v="AC"/>
    <x v="0"/>
    <x v="7"/>
    <m/>
  </r>
  <r>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d v="2017-05-31T00:00:00"/>
    <n v="38.714285714285715"/>
    <n v="30"/>
    <n v="1"/>
    <n v="38.714285714285715"/>
    <n v="38.714285714285715"/>
    <n v="38.714285714285715"/>
    <s v="AC"/>
    <x v="0"/>
    <x v="4"/>
    <m/>
  </r>
  <r>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d v="2017-12-31T00:00:00"/>
    <n v="47.857142857142854"/>
    <n v="100"/>
    <n v="1"/>
    <n v="47.857142857142854"/>
    <n v="47.857142857142854"/>
    <n v="47.857142857142854"/>
    <s v="AC"/>
    <x v="0"/>
    <x v="7"/>
    <m/>
  </r>
  <r>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d v="2017-12-20T00:00:00"/>
    <n v="50.428571428571431"/>
    <n v="75"/>
    <n v="1"/>
    <n v="50.428571428571431"/>
    <n v="50.428571428571431"/>
    <n v="50.428571428571431"/>
    <s v="AC"/>
    <x v="0"/>
    <x v="4"/>
    <m/>
  </r>
  <r>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DOPTADOS."/>
    <s v="PLANES DE MANEJO ADOPTADOS"/>
    <n v="3"/>
    <d v="2017-01-01T00:00:00"/>
    <d v="2017-12-20T00:00:00"/>
    <n v="50.428571428571431"/>
    <n v="70"/>
    <n v="1"/>
    <n v="50.428571428571431"/>
    <n v="50.428571428571431"/>
    <n v="50.428571428571431"/>
    <s v="AC"/>
    <x v="2"/>
    <x v="8"/>
    <m/>
  </r>
  <r>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d v="2017-12-20T00:00:00"/>
    <n v="50.428571428571431"/>
    <n v="15"/>
    <n v="1"/>
    <n v="50.428571428571431"/>
    <n v="50.428571428571431"/>
    <n v="50.428571428571431"/>
    <s v="AC"/>
    <x v="0"/>
    <x v="4"/>
    <m/>
  </r>
  <r>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d v="2017-11-30T00:00:00"/>
    <n v="43.428571428571431"/>
    <n v="100"/>
    <n v="1"/>
    <n v="43.428571428571431"/>
    <n v="43.428571428571431"/>
    <n v="43.428571428571431"/>
    <s v="AC"/>
    <x v="0"/>
    <x v="7"/>
    <m/>
  </r>
  <r>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d v="2017-08-26T00:00:00"/>
    <n v="51.142857142857146"/>
    <n v="50"/>
    <n v="1"/>
    <n v="51.142857142857146"/>
    <n v="51.142857142857146"/>
    <n v="51.142857142857146"/>
    <s v="AC"/>
    <x v="0"/>
    <x v="4"/>
    <m/>
  </r>
  <r>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d v="2018-03-31T00:00:00"/>
    <n v="44.428571428571431"/>
    <n v="25"/>
    <n v="1"/>
    <n v="44.428571428571431"/>
    <n v="44.428571428571431"/>
    <n v="44.428571428571431"/>
    <s v="AC"/>
    <x v="0"/>
    <x v="2"/>
    <m/>
  </r>
  <r>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d v="2018-04-30T00:00:00"/>
    <n v="48.714285714285715"/>
    <n v="80"/>
    <n v="1"/>
    <n v="48.714285714285715"/>
    <n v="48.714285714285715"/>
    <n v="48.714285714285715"/>
    <s v="AC"/>
    <x v="1"/>
    <x v="9"/>
    <m/>
  </r>
  <r>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d v="2018-06-30T00:00:00"/>
    <n v="31.428571428571427"/>
    <n v="100"/>
    <n v="1"/>
    <n v="31.428571428571427"/>
    <n v="31.428571428571427"/>
    <n v="31.428571428571427"/>
    <s v="AC"/>
    <x v="0"/>
    <x v="0"/>
    <m/>
  </r>
  <r>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d v="2018-06-30T00:00:00"/>
    <n v="43.714285714285715"/>
    <n v="0"/>
    <n v="0"/>
    <n v="0"/>
    <n v="0"/>
    <n v="43.714285714285715"/>
    <s v="AC"/>
    <x v="0"/>
    <x v="0"/>
    <m/>
  </r>
  <r>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d v="2018-06-30T00:00:00"/>
    <n v="31.428571428571427"/>
    <n v="0"/>
    <n v="0"/>
    <n v="0"/>
    <n v="0"/>
    <n v="31.428571428571427"/>
    <s v="AC"/>
    <x v="0"/>
    <x v="0"/>
    <m/>
  </r>
  <r>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d v="2018-06-30T00:00:00"/>
    <n v="31.428571428571427"/>
    <n v="0"/>
    <n v="0"/>
    <n v="0"/>
    <n v="0"/>
    <n v="31.428571428571427"/>
    <s v="AC"/>
    <x v="0"/>
    <x v="0"/>
    <m/>
  </r>
  <r>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d v="2018-04-30T00:00:00"/>
    <n v="22.714285714285715"/>
    <n v="0"/>
    <n v="0"/>
    <n v="0"/>
    <n v="0"/>
    <n v="22.714285714285715"/>
    <s v="AC"/>
    <x v="0"/>
    <x v="0"/>
    <m/>
  </r>
  <r>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d v="2018-06-30T00:00:00"/>
    <n v="43.714285714285715"/>
    <n v="95.8"/>
    <n v="1"/>
    <n v="43.714285714285715"/>
    <n v="43.714285714285715"/>
    <n v="43.714285714285715"/>
    <s v="AC"/>
    <x v="0"/>
    <x v="0"/>
    <m/>
  </r>
  <r>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d v="2018-12-31T00:00:00"/>
    <n v="46"/>
    <n v="0"/>
    <n v="0"/>
    <n v="0"/>
    <n v="0"/>
    <n v="0"/>
    <s v="AC"/>
    <x v="3"/>
    <x v="10"/>
    <m/>
  </r>
  <r>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d v="2018-11-21T00:00:00"/>
    <n v="52"/>
    <n v="8.33"/>
    <n v="1"/>
    <n v="52"/>
    <n v="0"/>
    <n v="0"/>
    <s v="AC"/>
    <x v="0"/>
    <x v="0"/>
    <m/>
  </r>
  <r>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d v="2018-12-31T00:00:00"/>
    <n v="46"/>
    <n v="0"/>
    <n v="0"/>
    <n v="0"/>
    <n v="0"/>
    <n v="0"/>
    <s v="AC"/>
    <x v="3"/>
    <x v="10"/>
    <m/>
  </r>
  <r>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PROBADOS."/>
    <s v="PLANES DE MANEJO APROBADOS"/>
    <n v="100"/>
    <d v="2018-02-12T00:00:00"/>
    <d v="2018-12-31T00:00:00"/>
    <n v="46"/>
    <n v="0"/>
    <n v="0"/>
    <n v="0"/>
    <n v="0"/>
    <n v="0"/>
    <s v="AC"/>
    <x v="2"/>
    <x v="8"/>
    <m/>
  </r>
  <r>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d v="2018-12-31T00:00:00"/>
    <n v="46"/>
    <n v="0"/>
    <n v="0"/>
    <n v="0"/>
    <n v="0"/>
    <n v="0"/>
    <s v="AC"/>
    <x v="2"/>
    <x v="8"/>
    <m/>
  </r>
  <r>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d v="2018-12-31T00:00:00"/>
    <n v="46"/>
    <n v="0"/>
    <n v="0"/>
    <n v="0"/>
    <n v="0"/>
    <n v="0"/>
    <s v="AC"/>
    <x v="3"/>
    <x v="10"/>
    <m/>
  </r>
  <r>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d v="2018-12-31T00:00:00"/>
    <n v="46"/>
    <n v="0"/>
    <n v="0"/>
    <n v="0"/>
    <n v="0"/>
    <n v="0"/>
    <s v="AC"/>
    <x v="3"/>
    <x v="10"/>
    <m/>
  </r>
  <r>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d v="2018-12-31T00:00:00"/>
    <n v="46"/>
    <n v="0"/>
    <n v="0"/>
    <n v="0"/>
    <n v="0"/>
    <n v="0"/>
    <s v="AC"/>
    <x v="1"/>
    <x v="11"/>
    <m/>
  </r>
  <r>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d v="2018-11-21T00:00:00"/>
    <n v="52"/>
    <n v="0"/>
    <n v="0"/>
    <n v="0"/>
    <n v="0"/>
    <n v="0"/>
    <s v="AC"/>
    <x v="0"/>
    <x v="0"/>
    <m/>
  </r>
  <r>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d v="2018-11-21T00:00:00"/>
    <n v="52"/>
    <n v="0"/>
    <n v="0"/>
    <n v="0"/>
    <n v="0"/>
    <n v="0"/>
    <s v="AC"/>
    <x v="0"/>
    <x v="0"/>
    <m/>
  </r>
  <r>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d v="2018-12-31T00:00:00"/>
    <n v="46"/>
    <n v="0"/>
    <n v="0"/>
    <n v="0"/>
    <n v="0"/>
    <n v="0"/>
    <s v="AC"/>
    <x v="3"/>
    <x v="10"/>
    <m/>
  </r>
  <r>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d v="2018-11-21T00:00:00"/>
    <n v="52"/>
    <n v="0"/>
    <n v="0"/>
    <n v="0"/>
    <n v="0"/>
    <n v="0"/>
    <s v="AC"/>
    <x v="0"/>
    <x v="0"/>
    <m/>
  </r>
  <r>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d v="2018-11-21T00:00:00"/>
    <n v="52"/>
    <n v="0"/>
    <n v="0"/>
    <n v="0"/>
    <n v="0"/>
    <n v="0"/>
    <s v="AC"/>
    <x v="0"/>
    <x v="0"/>
    <m/>
  </r>
  <r>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d v="2018-12-31T00:00:00"/>
    <n v="46"/>
    <n v="0"/>
    <n v="0"/>
    <n v="0"/>
    <n v="0"/>
    <n v="0"/>
    <s v="AC"/>
    <x v="1"/>
    <x v="12"/>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d v="2018-12-31T00:00:00"/>
    <n v="46"/>
    <n v="0"/>
    <n v="0"/>
    <n v="0"/>
    <n v="0"/>
    <n v="0"/>
    <s v="AC"/>
    <x v="1"/>
    <x v="13"/>
    <m/>
  </r>
  <r>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d v="2018-12-31T00:00:00"/>
    <n v="46"/>
    <n v="0"/>
    <n v="0"/>
    <n v="0"/>
    <n v="0"/>
    <n v="0"/>
    <s v="AC"/>
    <x v="2"/>
    <x v="8"/>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d v="2018-12-31T00:00:00"/>
    <n v="46"/>
    <n v="0"/>
    <n v="0"/>
    <n v="0"/>
    <n v="0"/>
    <n v="0"/>
    <s v="AC"/>
    <x v="1"/>
    <x v="12"/>
    <m/>
  </r>
  <r>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d v="2018-12-31T00:00:00"/>
    <n v="46"/>
    <n v="0"/>
    <n v="0"/>
    <n v="0"/>
    <n v="0"/>
    <n v="0"/>
    <s v="AC"/>
    <x v="1"/>
    <x v="12"/>
    <m/>
  </r>
  <r>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d v="2018-12-31T00:00:00"/>
    <n v="46"/>
    <n v="0"/>
    <n v="0"/>
    <n v="0"/>
    <n v="0"/>
    <n v="0"/>
    <s v="AC"/>
    <x v="1"/>
    <x v="12"/>
    <m/>
  </r>
  <r>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d v="2018-12-31T00:00:00"/>
    <n v="46"/>
    <n v="0"/>
    <n v="0"/>
    <n v="0"/>
    <n v="0"/>
    <n v="0"/>
    <s v="AC"/>
    <x v="3"/>
    <x v="10"/>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d v="2018-12-31T00:00:00"/>
    <n v="46"/>
    <n v="0"/>
    <n v="0"/>
    <n v="0"/>
    <n v="0"/>
    <n v="0"/>
    <s v="AC"/>
    <x v="3"/>
    <x v="14"/>
    <m/>
  </r>
  <r>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d v="2018-12-31T00:00:00"/>
    <n v="43.571428571428569"/>
    <n v="0"/>
    <n v="0"/>
    <n v="0"/>
    <n v="0"/>
    <n v="0"/>
    <s v="AC"/>
    <x v="3"/>
    <x v="14"/>
    <m/>
  </r>
  <r>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d v="2018-12-31T00:00:00"/>
    <n v="46"/>
    <n v="0"/>
    <n v="0"/>
    <n v="0"/>
    <n v="0"/>
    <n v="0"/>
    <s v="AC"/>
    <x v="3"/>
    <x v="10"/>
    <m/>
  </r>
  <r>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d v="2018-12-31T00:00:00"/>
    <n v="46"/>
    <n v="0"/>
    <n v="0"/>
    <n v="0"/>
    <n v="0"/>
    <n v="0"/>
    <s v="AC"/>
    <x v="3"/>
    <x v="10"/>
    <m/>
  </r>
  <r>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d v="2018-11-21T00:00:00"/>
    <n v="52"/>
    <n v="0"/>
    <n v="0"/>
    <n v="0"/>
    <n v="0"/>
    <n v="0"/>
    <s v="AC"/>
    <x v="0"/>
    <x v="0"/>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d v="2019-09-17T00:00:00"/>
    <n v="50.142857142857146"/>
    <n v="0"/>
    <n v="0"/>
    <n v="0"/>
    <n v="0"/>
    <n v="0"/>
    <s v="AC"/>
    <x v="1"/>
    <x v="3"/>
    <m/>
  </r>
  <r>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d v="2019-09-17T00:00:00"/>
    <n v="50.142857142857146"/>
    <n v="0"/>
    <n v="0"/>
    <n v="0"/>
    <n v="0"/>
    <n v="0"/>
    <s v="AC"/>
    <x v="1"/>
    <x v="3"/>
    <m/>
  </r>
  <r>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d v="2019-09-17T00:00:00"/>
    <n v="50.142857142857146"/>
    <n v="0"/>
    <n v="0"/>
    <n v="0"/>
    <n v="0"/>
    <n v="0"/>
    <s v="AC"/>
    <x v="1"/>
    <x v="5"/>
    <m/>
  </r>
  <r>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d v="2019-03-31T00:00:00"/>
    <n v="25.857142857142858"/>
    <n v="0"/>
    <n v="0"/>
    <n v="0"/>
    <n v="0"/>
    <n v="0"/>
    <s v="AC"/>
    <x v="1"/>
    <x v="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d v="2019-09-17T00:00:00"/>
    <n v="50.142857142857146"/>
    <n v="0"/>
    <n v="0"/>
    <n v="0"/>
    <n v="0"/>
    <n v="0"/>
    <s v="AC"/>
    <x v="4"/>
    <x v="15"/>
    <m/>
  </r>
  <r>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d v="2019-09-17T00:00:00"/>
    <n v="50.142857142857146"/>
    <n v="0"/>
    <n v="0"/>
    <n v="0"/>
    <n v="0"/>
    <n v="0"/>
    <s v="AC"/>
    <x v="4"/>
    <x v="15"/>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d v="2019-09-17T00:00:00"/>
    <n v="50.142857142857146"/>
    <n v="0"/>
    <n v="0"/>
    <n v="0"/>
    <n v="0"/>
    <n v="0"/>
    <s v="AC"/>
    <x v="3"/>
    <x v="14"/>
    <m/>
  </r>
  <r>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d v="2019-09-17T00:00:00"/>
    <n v="50.142857142857146"/>
    <n v="0"/>
    <n v="0"/>
    <n v="0"/>
    <n v="0"/>
    <n v="0"/>
    <s v="AC"/>
    <x v="3"/>
    <x v="14"/>
    <m/>
  </r>
</pivotCacheRecords>
</file>

<file path=xl/pivotCache/pivotCacheRecords2.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119">
  <r>
    <n v="1"/>
    <s v="FILA_1"/>
    <s v="2017-08-25"/>
    <s v="126"/>
    <n v="2017"/>
    <n v="53"/>
    <s v="02 - AUDITORIA DE DESEMPEÑO"/>
    <s v="Control de Resultados"/>
    <s v="Planes, Programas y Proyectos"/>
    <s v="3.1.2"/>
    <s v="HALLAZGO DE CARÁCTER ADMINISTRATIVO CON PRESUNTA INCIDENCIA DISCIPLINARIA, POR LOS ESCASOS AVANCES Y RESULTADOS EN MEDIDAS DEL PLAN DECENAL DE DESCONTAMINACIÓN DEL AIRE PARA BOGOTÁ."/>
    <s v="LO EXPUESTO SE PRESENTÓ POR INEFICIENCIA EN LA GESTIÓN EJECUTADA, POR NO IDENTIFICAR CON OPORTUNIDAD LAS NECESIDADES REALES FRENTE A LAS METAS Y AL PLAN DECENAL DE DESCONTAMINACIÓN DEL AIRE. LO DESCRITO AFECTA FINALMENTE LA CALIDAD DEL AIRE QUE RESPIRAN LOS CIUDADANOS, CUYA CONTAMINACIÓN POR FUENTES FIJAS Y MÓVILES, CONSTITUYE UN RIESGO AMBIENTAL MUY DELICADO PARA LA SALUD DE LOS HABITANTES DEL DISTRITO CAPITAL."/>
    <n v="1"/>
    <s v="IMPLEMENTAR LAS ETAPAS 2 Y 3 ESTABLECIDAS EN EL DECRETO 335 DE 2017, POR MEDIO DEL CUAL SE ADOPTA LA ESTRATEGIA PARA LA ACTUALIZACIÓN DEL PLAN DECENAL DE DESCONTAMINACIÓN, CON EL OBJETO DE LOGRAR AVANCES CONCRETOS EN CALIDAD DEL AIRE."/>
    <m/>
    <s v="CUMPLIMIENTO DE LOS PLAZOS ESTABLECIDOS EN EL DECRETO 335 DE 2017 PARA LAS ETAPAS 2 Y 3"/>
    <s v="ETAPAS 2 Y 3 DEL DECRETO 335 DE 2017 CUMPLIDAS."/>
    <n v="1"/>
    <d v="2017-08-28T00:00:00"/>
    <x v="0"/>
    <n v="51.714285714285715"/>
    <n v="0"/>
    <n v="0"/>
    <n v="0"/>
    <n v="0"/>
    <n v="51.714285714285715"/>
    <s v="AC"/>
    <x v="0"/>
    <x v="0"/>
    <m/>
    <m/>
    <m/>
    <m/>
    <m/>
    <m/>
    <m/>
    <m/>
    <n v="0"/>
    <n v="0"/>
    <n v="0"/>
    <x v="0"/>
    <s v="Abierta"/>
  </r>
  <r>
    <n v="2"/>
    <s v="FILA_2"/>
    <s v="2017-08-25"/>
    <s v="126"/>
    <n v="2017"/>
    <n v="53"/>
    <s v="02 - AUDITORIA DE DESEMPEÑO"/>
    <s v="Control de Resultados"/>
    <s v="Planes, Programas y Proyectos"/>
    <s v="3.1.3"/>
    <s v="HALLAZGO DE CARÁCTER ADMINISTRATIVO CON PRESUNTA INCIDENCIA DISCIPLINARIA, POR NO EVALUAR EL PLAN DECENAL DE DESCONTAMINACIÓN DEL AIRE PARA BOGOTÁ, DENTRO DE LOS TÉRMINOS PREVISTOS EN EL REGLAMENTO."/>
    <s v="LAS CIRCUNSTANCIAS ESTABLECIDAS SE GENERARON POR UNA GESTIÓN INEFICIENTE, AL NO CUMPLIR ESTRICTAMENTE LA EVALUACIÓN QUE DEBÍA SURTIRSE RESPECTO DEL RESPECTIVO PLAN DECENAL. ELLO IMPIDIÓ CONTAR CON UN DIAGNÓSTICO OPORTUNO, FRENTE AL DESARROLLO Y PERTINENCIA DEL PLAN DECENAL DE DESCONTAMINACIÓN DEL AIRE PARA BOGOTÁ, QUE PERMITIERA ADOPTAR LAS MEDIDAS QUE FUERAN NECESARIAS PARA SU MATERIALIZACIÓN, DENTRO DE LOS TÉRMINOS CORRESPONDIENTES."/>
    <n v="1"/>
    <s v="CUMPLIR CON EL SEGUIMIENTO DEL PDDAB EN LOS TÉRMINOS PREVISTOS EN EL DECRETO 98 DE 2011, EFECTUANDO REVISIÓN EN EL 2018, DEL AVANCE EN EL LOGRO DE LAS METAS ESTABLECIDAS."/>
    <m/>
    <s v="EVALUACIÓN DE PDDAB"/>
    <s v="PDDAB EVALUADO"/>
    <n v="1"/>
    <d v="2017-08-28T00:00:00"/>
    <x v="0"/>
    <n v="51.714285714285715"/>
    <n v="0"/>
    <n v="0"/>
    <n v="0"/>
    <n v="0"/>
    <n v="51.714285714285715"/>
    <s v="AC"/>
    <x v="0"/>
    <x v="0"/>
    <m/>
    <m/>
    <m/>
    <m/>
    <m/>
    <m/>
    <m/>
    <m/>
    <n v="0"/>
    <n v="0"/>
    <n v="0"/>
    <x v="0"/>
    <s v="Abierta"/>
  </r>
  <r>
    <n v="3"/>
    <s v="FILA_3"/>
    <s v="2017-08-25"/>
    <s v="126"/>
    <n v="2017"/>
    <n v="53"/>
    <s v="02 - AUDITORIA DE DESEMPEÑO"/>
    <s v="Control de Resultados"/>
    <s v="Planes, Programas y Proyectos"/>
    <s v="3.1.4"/>
    <s v="HALLAZGO DE CARÁCTER ADMINISTRATIVO CON PRESUNTA INCIDENCIA DISCIPLINARIA, POR LA DEFICIENCIA DE INDICADORES PARA EL SEGUIMIENTO Y CONTROL A LA GESTIÓN MISIONAL DE LA SDA."/>
    <s v="LOS HECHOS EXPUESTOS SE GENERAN POR CUANTO LA SDA NO ESTRUCTURA LAS HERRAMIENTAS ADECUADAS DE MEDICIÓN, COMO LO SON LOS INDICADORES, QUE PERMITAN EVALUAR LA GESTIÓN DE LAS ACCIONES REALIZADAS COMO AUTORIDAD AMBIENTAL, CON LA DEBIDA SUFICIENCIA Y CALIDAD PARA LA TOMA DE DECISIONES."/>
    <n v="1"/>
    <s v="HACER SEGUIMIENTO SEMESTRAL AL INDICADOR QUE PERMITE EVALUAR EL AVANCE EN EL DESARROLLO DE LA FORMULACIÓN E IMPLEMENTACIÓN DE PROYECTOS DEL PLAN DE DESCONTAMINACIÓN DEL AIRE PARA BOGOTÁ Y EFECTUAR LOS CORRECTIVOS NECESARIOS."/>
    <m/>
    <s v="SEGUIMIENTO AL INDICADOR DE GESTIÓN QUE PERMITE EVALUAR EL PLAN DECENAL DE DESCONTAMINACIÓN DEL AIRE"/>
    <s v="SEGUIMIENTOS REALIZADOS / SEGUIMIENTOS PROGRAMADOS"/>
    <n v="2"/>
    <d v="2017-08-28T00:00:00"/>
    <x v="1"/>
    <n v="48.142857142857146"/>
    <n v="0"/>
    <n v="0"/>
    <n v="0"/>
    <n v="0"/>
    <n v="48.142857142857146"/>
    <s v="AC"/>
    <x v="0"/>
    <x v="0"/>
    <m/>
    <m/>
    <m/>
    <m/>
    <m/>
    <m/>
    <m/>
    <m/>
    <n v="0"/>
    <n v="0"/>
    <n v="0"/>
    <x v="0"/>
    <s v="Abierta"/>
  </r>
  <r>
    <n v="4"/>
    <s v="FILA_4"/>
    <s v="2017-08-25"/>
    <s v="126"/>
    <n v="2017"/>
    <n v="53"/>
    <s v="02 - AUDITORIA DE DESEMPEÑO"/>
    <s v="Control de Resultados"/>
    <s v="Planes, Programas y Proyectos"/>
    <s v="3.1.5"/>
    <s v="HALLAZGO DE CARÁCTER ADMINISTRATIVO CON PRESUNTA INCIDENCIA DISCIPLINARIA, POR NO CONTAR CON UN PROCEDIMIENTO PARA ACTUALIZACIÓN Y CONSOLIDACIÓN DEL INVENTARIO DE FUENTES FIJAS DE EMISIONES ATMOSFÉRICAS."/>
    <s v="LO ANTERIOR SE DEBE A QUE LA SDA NO DIO CUMPLIMIENTO AL MARCO NORMATIVO DEFINIDO PARA EL CONTROL Y SEGUIMIENTO POR FUENTES FIJAS DE EMISIONES ATMOSFÉRICAS, ASÍ COMO IMPLEMENTAR ACCIONES DE MEJORA PARA EL EJERCICIO DE AUTORIDAD AMBIENTAL EN EL TEMA DE EMISIONES ATMOSFÉRICAS POR FUENTES FIJAS. LA DEFICIENCIA DE LA INFORMACIÓN CONSOLIDADA, ASÍ COMO LA CARENCIA DE HERRAMIENTAS DE ANÁLISIS DE LA MISMA, IMPIDE QUE SEA OPORTUNA, VERAZ Y CONFIABLE PARA LA TOMA DE  DECISIONES"/>
    <n v="1"/>
    <s v="ESTABLECER UN PROCEDIMIENTO PARA ACTUALIZACIÓN Y CONSOLIDACIÓN DEL INVENTARIO DE FUENTES FIJAS INDUSTRIALES."/>
    <m/>
    <s v="PROCEDIMIENTO INVENTARIO DE FUENTES FIJAS INDUSTRIALES"/>
    <s v="PROCEDIMIENTO APROBADO MEDIANTE RESOLUCIÓN."/>
    <n v="1"/>
    <d v="2017-08-28T00:00:00"/>
    <x v="0"/>
    <n v="51.714285714285715"/>
    <n v="0"/>
    <n v="0"/>
    <n v="0"/>
    <n v="0"/>
    <n v="51.714285714285715"/>
    <s v="AC"/>
    <x v="0"/>
    <x v="0"/>
    <m/>
    <m/>
    <m/>
    <m/>
    <m/>
    <m/>
    <m/>
    <m/>
    <n v="0"/>
    <n v="0"/>
    <n v="0"/>
    <x v="0"/>
    <s v="Abierta"/>
  </r>
  <r>
    <n v="5"/>
    <s v="FILA_5"/>
    <s v="2017-08-25"/>
    <s v="126"/>
    <n v="2017"/>
    <n v="53"/>
    <s v="02 - AUDITORIA DE DESEMPEÑO"/>
    <s v="Control de Resultados"/>
    <s v="Planes, Programas y Proyectos"/>
    <s v="3.1.7"/>
    <s v="HALLAZGO DE CARÁCTER ADMINISTRATIVO CON PRESUNTA INCIDENCIA DISCIPLINARIA, POR NO GESTIONAR NI IMPULSAR LOS PROCESOS SANCIONATORIOS AMBIENTALES INICIADOS EN LA SUBDIRECCIÓN DE CALIDAD DEL AIRE, AUDITIVA Y VISUAL."/>
    <s v="LO EXPUESTO SE GENERÓ POR UNA INEFICAZ GESTIÓN DE LA ENTIDAD, FRENTE A LOS PROCESOS SANCIONATORIOS INICIADOS, ADEMÁS DE NO OBSERVAR LOS PRINCIPIOS QUE REGULAN LA FUNCIÓN ADMINISTRATIVA Y ESE ÁMBITO DE ACTUACIÓN, LO CUAL EVIDENCIA QUE EL SISTEMA DE CONTROL INTERNO DE LA ENTIDAD NO OPERA DE CONFORMIDAD CON EL MARCO NORMATIVO, PARA EVITAR QUE SE CONSOLIDEN PERMANENTEMENTE SITUACIONES DE INCUMPLIMIENTO COMO LAS REFERIDAS."/>
    <n v="1"/>
    <s v="VERIFICAR EL ESTADO ACTUAL DE LOS 99 PROCESOS SANCIONATORIOS IDENTIFICADOS  CON EL FIN DE REALIZAR EL IMPULSO PROCESAL NECESARIO PARA DAR TRÁMITE DE ACUERDO A LO SEÑALADO EN LA LEY 1333 DE 2009."/>
    <m/>
    <s v="IMPULSO PROCESAL DE LOS PROCESOS SANCIONATORIOS IDENTIFICADOS"/>
    <s v="PROCESOS SANCIONATORIOS IMPULSADOS / PROCESOS IDENTIFICADOS POR IMPULSAR"/>
    <n v="99"/>
    <d v="2017-08-28T00:00:00"/>
    <x v="0"/>
    <n v="51.714285714285715"/>
    <n v="0"/>
    <n v="0"/>
    <n v="0"/>
    <n v="0"/>
    <n v="51.714285714285715"/>
    <s v="AC"/>
    <x v="0"/>
    <x v="1"/>
    <m/>
    <m/>
    <m/>
    <m/>
    <m/>
    <m/>
    <m/>
    <m/>
    <n v="0"/>
    <n v="0"/>
    <n v="0"/>
    <x v="0"/>
    <s v="Abierta"/>
  </r>
  <r>
    <n v="6"/>
    <s v="FILA_6"/>
    <s v="2017-08-25"/>
    <s v="126"/>
    <n v="2017"/>
    <n v="53"/>
    <s v="02 - AUDITORIA DE DESEMPEÑO"/>
    <s v="Control de Resultados"/>
    <s v="Planes, Programas y Proyectos"/>
    <s v="3.1.8"/>
    <s v="HALLAZGO DE CARÁCTER ADMINISTRATIVO, POR EL DEFICIENTE SEGUIMIENTO A LAS ACCIONES DE LA SDA PARA EL CONTROL A FUENTES FIJAS DE EMISIONES ATMOSFÉRICAS."/>
    <s v="LO ANTERIOR SE DEBE A QUE LA ENTIDAD GENERA DIRECTRICES U OTRO TIPO DE COMUNICACIONES, EN EL MARCO DE LA GESTIÓN MISIONAL RELACIONADA CON LAS EMISIONES ATMOSFÉRICAS, SIN PREVER ESTRUCTURAS DE POSTERIOR VERIFICACIÓN."/>
    <n v="1"/>
    <s v="INTEGRAR LA INFORMACIÓN DE LAS BASES DE DATOS DE FUENTES FIJAS EN UNA BASE UNIFICADA PARA EL CONTROL Y SEGUIMIENTO POR PARTE DE LA SUBDIRECCIÓN Y LA TOMA DE DECISIONES."/>
    <m/>
    <s v="INTEGRACION DE BASE DE DATOS"/>
    <s v="BASE DE DATOS CONSOLIDADA"/>
    <n v="1"/>
    <d v="2017-08-28T00:00:00"/>
    <x v="0"/>
    <n v="51.714285714285715"/>
    <n v="0"/>
    <n v="0"/>
    <n v="0"/>
    <n v="0"/>
    <n v="51.714285714285715"/>
    <s v="AC"/>
    <x v="0"/>
    <x v="0"/>
    <m/>
    <m/>
    <m/>
    <m/>
    <m/>
    <m/>
    <m/>
    <m/>
    <n v="0"/>
    <n v="0"/>
    <n v="0"/>
    <x v="0"/>
    <s v="Abierta"/>
  </r>
  <r>
    <n v="7"/>
    <s v="FILA_7"/>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1"/>
    <s v="REVISAR Y ACTUALIZAR  LOS LINEAMIENTOS DEL PROCEDIMIENTO 126PM04-PR30 DE EVALUACIÓN SILVICULTURAL, INCORPORANDO LOS ASPECTOS QUE PERMITAN ASEGURAR EL PAGO ANTICIPADO POR CONCEPTO DE SEGUIMIENTO Y COMPENSACIÓN, PREVIO A LAS CONSULTAS JURÍDICAS A LA DIRECCIÓN LEGAL AMBIENTAL A QUE HAYA LUGAR."/>
    <m/>
    <s v="PROCEDIMIENTO AJUSTADO"/>
    <s v="PROCEDIMIENTO ACTUALIZADO"/>
    <n v="1"/>
    <d v="2017-05-24T00:00:00"/>
    <x v="2"/>
    <n v="44.428571428571431"/>
    <n v="50"/>
    <n v="1"/>
    <n v="44.428571428571431"/>
    <n v="44.428571428571431"/>
    <n v="44.428571428571431"/>
    <s v="AC"/>
    <x v="0"/>
    <x v="2"/>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
    <n v="50"/>
    <x v="1"/>
    <s v="Abierta"/>
  </r>
  <r>
    <n v="8"/>
    <s v="FILA_8"/>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2"/>
    <s v="REVISAR Y ACTUALIZAR EL PROCEDIMIENTO 126PM04-PR29 DE SEGUIMIENTO SILVICULTURAL INCLUYENDO EL FORMATO DE SEGUIMIENTO A ENTIDADES DISTRITALES EXCENTAS DEL COBRO DE EVALUACIÓN Y SEGUIMIENTO."/>
    <m/>
    <s v="PROCEDIMIENTO AJUSTADO"/>
    <s v="PROCEDIMIENTO ACTUALIZADO"/>
    <n v="1"/>
    <d v="2017-05-24T00:00:00"/>
    <x v="2"/>
    <n v="44.428571428571431"/>
    <n v="50"/>
    <n v="1"/>
    <n v="44.428571428571431"/>
    <n v="44.428571428571431"/>
    <n v="44.428571428571431"/>
    <s v="AC"/>
    <x v="0"/>
    <x v="2"/>
    <m/>
    <m/>
    <m/>
    <m/>
    <m/>
    <m/>
    <m/>
    <m/>
    <n v="50"/>
    <s v="La SSFFS remite seguimiento y soportes mediante memorando 2018IE19455. De acuerdo con la información reportada la acción se encuentra en ejecución y se evidencian las actas de revisión del procedimiento 126PM04-PR30 “Permiso o autorización para aprovechamiento forestal de árboles” y 126PM04-PR29 “Control y Seguimiento a las Actividades Silviculturales” los días 20 y 27 de noviembre de 2017. (EVIDENCIA – HALLAZGO 2.1.2.1)_x000a_"/>
    <n v="0"/>
    <x v="1"/>
    <s v="Abierta"/>
  </r>
  <r>
    <n v="9"/>
    <s v="FILA_9"/>
    <s v="2017-05-23"/>
    <s v="126"/>
    <n v="2017"/>
    <n v="48"/>
    <s v="01 - AUDITORIA DE REGULARIDAD"/>
    <s v="Control Gestión"/>
    <s v="Gestión Contractual"/>
    <s v="2.1.3.11"/>
    <s v="HALLAZGO ADMINISTRATIVO CON PRESUNTA INCIDENCIA DISCIPLINARIA POR CELEBRAR EL CONTRATO 511 DE 2016 CON PERSONAS QUE NO CUMPLÍAN LOS REQUISITOS ESTABLECIDOS EN LOS ESTUDIOS PREVIOS PARA LA EJECUCIÓN DEL OBJETO"/>
    <s v="EN EL EXPEDIENTE DEL PROYECTO Y EN EL SECOP NO SE EVIDENCIA MODIFICACIÓN DE LOS ESTUDIOS PREVIOS."/>
    <n v="1"/>
    <s v="REALIZAR TRES SESIONES DE CAPACITACIÓN, PARA FORTALECER LA GESTIÓN DE SUPERVISIÓN."/>
    <m/>
    <s v="SESIONES DE CAPACITACIÓN REALIZADAS"/>
    <s v="SESIONES DE CAPACITACIÓN REALIZADAS / SESIONES DE CAPACITACIÓN PROGRAMADAS"/>
    <n v="1"/>
    <d v="2017-05-24T00:00:00"/>
    <x v="3"/>
    <n v="31.571428571428573"/>
    <n v="100"/>
    <n v="1"/>
    <n v="31.571428571428573"/>
    <n v="31.571428571428573"/>
    <n v="31.571428571428573"/>
    <s v="AC"/>
    <x v="1"/>
    <x v="3"/>
    <m/>
    <m/>
    <m/>
    <m/>
    <m/>
    <m/>
    <m/>
    <m/>
    <n v="100"/>
    <s v="La DGC envió seguimiento mediante radicado 2018IE23886 . Se observó que mediante correo electrónico enviado el día 28/12/17, la Oficina de Comunicaciones, socializó la Cartilla denominada Manual de Supervisión e Interventoría."/>
    <n v="100"/>
    <x v="1"/>
    <s v="Incumplida"/>
  </r>
  <r>
    <n v="10"/>
    <s v="FILA_10"/>
    <s v="2017-05-23"/>
    <s v="126"/>
    <n v="2017"/>
    <n v="48"/>
    <s v="01 - AUDITORIA DE REGULARIDAD"/>
    <s v="Control Gestión"/>
    <s v="Gestión Contractual"/>
    <s v="2.1.3.24"/>
    <s v="HALLAZGO ADMINISTRATIVO POR LA NOTIFICACIÓN DE MANERA EXTEMPORÁNEA A LOS SUPERVISORES DE LOS CONTRATOS NOS SDA-426 DE 2016, SDA-916 DE 2016, SDA-2016-0530 Y 2016-0651"/>
    <s v="ESTE ENTE DE CONTROL EVIDENCIÓ QUE LA SUBDIRECCIÓN CONTRACTUAL EN LOS CONTRATOS MENCIONADOS NOTIFICÓ AL SUPERVISOR DE MANERA EXTEMPORÁNEA, ES DECIR, DESPUÉS DE LA SUSCRIPCIÓN DEL ACTA DE INICIO,"/>
    <n v="1"/>
    <s v="MODIFICAR EL FORMATO: ACTA DE INICIO DEL CONTRATO O CONVENIO 126PA04-PR37-F-1 . INCLUIR:       - DESIGNACIÓN COMO SUPERVISOR. - OBLIGACIONES DE VIGILANCIA, SEGUIMIENTO, CONTROL  Y RESPONSABILIDAD DE LA EJECUCIÓN DEL CONTRATO, ENTRE OTRAS QUE PUEDAN SER CONSIDERADAS AL MOMENTO DE EFECTUAR EL AJUSTE."/>
    <m/>
    <s v="FORMATO MODIFICADO"/>
    <s v="FORMATO MODIFICADO"/>
    <n v="1"/>
    <d v="2017-05-24T00:00:00"/>
    <x v="3"/>
    <n v="31.571428571428573"/>
    <n v="100"/>
    <n v="1"/>
    <n v="31.571428571428573"/>
    <n v="31.571428571428573"/>
    <n v="31.571428571428573"/>
    <s v="AC"/>
    <x v="1"/>
    <x v="3"/>
    <m/>
    <m/>
    <m/>
    <m/>
    <m/>
    <m/>
    <m/>
    <m/>
    <n v="100"/>
    <s v="Mediante radicado No. 2018IE23886 se recibió seguimiento.  Revisada la resolución 170  del  24/01/18, se evidenció que incluye actualización del procedimiento 126PA04-PRPR37 Suscripción y legalización de contratos. En las obligaciones del Subdirector contractual, se contempla: &quot;Informar a los diferentes servidores públicos y contratistas sobre la designación de supervisión e impartir instrucciones tendientes al cumplimiento de las funciones de supervisión, seguimiento y control que se ejerzan&quot;. "/>
    <n v="100"/>
    <x v="1"/>
    <s v="Incumplida"/>
  </r>
  <r>
    <n v="11"/>
    <s v="FILA_11"/>
    <s v="2017-05-23"/>
    <s v="126"/>
    <n v="2017"/>
    <n v="48"/>
    <s v="01 - AUDITORIA DE REGULARIDAD"/>
    <s v="Control Gestión"/>
    <s v="Gestión Contractual"/>
    <s v="2.1.3.5"/>
    <s v="HALLAZGO ADMINISTRATIVO CON PRESUNTA INCIDENCIA DISCIPLINARIA POR SUSCRIBIR EL CONVENIO DE COOPERACIÓN 1515 DE 2014 UTILIZANDO LAS MODALIDADES DE CONTRATACIÓN INCORRECTA. SE RETIRA LA OBSERVACIÓN FRENTE AL CONVENIO DE ASOCIACIÓN NO. 20161264"/>
    <s v="LAS SITUACIONES DESCRITAS ANTERIORMENTE DAN COMO RESULTADO LA PRESUNTA INOBSERVANCIA DE LA CONSTITUCIÓN, LA LEY Y NORMAS REGLAMENTARIAS; ADEMÁS DEL CUMPLIMIENTO DE LOS PROCESOS, PROCEDIMIENTOS, ACTIVIDADES Y CONTENIDOS EN LA LEY Y EL SISTEMA INTEGRADO DE GESTIÓN, A QUE ESTÁN OBLIGADOS SERVIDORES PÚBLICOS, CONTRATISTAS Y AUTORIDADES EN LA ADMINISTRACIÓN FISCALIZADA."/>
    <n v="1"/>
    <s v="REALIZAR UNA CAPACITACIÓN SOBRE LA ETAPA PRECONTRACTUAL DIRIGIDA A SUPERVISORES Y ENLACES DE CADA UNA DE LAS ÁREAS."/>
    <m/>
    <s v="CAPACITACIÓN REALIZADA"/>
    <s v="CAPACITACIÓN REALIZADA"/>
    <n v="1"/>
    <d v="2017-05-24T00:00:00"/>
    <x v="4"/>
    <n v="18.428571428571427"/>
    <n v="100"/>
    <n v="1"/>
    <n v="18.428571428571427"/>
    <n v="18.428571428571427"/>
    <n v="18.428571428571427"/>
    <s v="AC"/>
    <x v="1"/>
    <x v="3"/>
    <m/>
    <m/>
    <m/>
    <m/>
    <m/>
    <m/>
    <m/>
    <m/>
    <n v="100"/>
    <s v="Se realizó la segunda capacitación el 05 octubre de 2017  en la cual se abordaron temas precontractuales y de supervisión."/>
    <n v="100"/>
    <x v="1"/>
    <s v="Incumplida"/>
  </r>
  <r>
    <n v="12"/>
    <s v="FILA_12"/>
    <s v="2015-12-29"/>
    <s v="126"/>
    <n v="2010"/>
    <n v="802"/>
    <s v="05 - AUDITORIA ESPECIAL"/>
    <s v="N/A"/>
    <s v="N/A"/>
    <s v="2.2.1"/>
    <s v="HALLAZGO ADMINISTRATIVO  POR LAS FALENCIAS DE INTEGRALIDAD Y DE APLICACIÓN DE LAS EXIGENCIAS TÉCNICAS EN LA CONSTRUCCIÓN DEL MODELO HIDROGEOLÓGICO CONCEPTUAL DE BOGOTÁ QUE PONEN EN DUDA SU UTILIDAD COMO HERRAMIENTA SOSTENIBLE DEL RECURSO HÍDRICO SUBTERRÁNEO EN BOGOTÁ."/>
    <s v="DEBILIDADES DE CONTROL"/>
    <n v="1"/>
    <s v="PERFORAR DOS (2) POZOS DE INVESTIGACIÓN Y MONITOREO QUE PERMITAN VALIDAR EL MODELO GEOLÓGICO-GEOFÍSICO E HIDROGEOLÓGICO CONSEGUIDO, PLANEANDO UNO POR VIGENCIA FISCAL DESDE EL 2015 Y EL SEGUNDO PARA EL AÑO 2016. LO ANTERIOR DEIDO A LOS ALTOS COSTOS QUE REPRESENTA LA ACTIVIDAD. DADO QUE PARA EL AÑO FISCAL 2014 YA SE INICIÓ LA PREFORACIÓN DE 1 POZO, LOS SIGUIENTES SE PROGRAMAN DESDE EL AÑO 2015."/>
    <m/>
    <s v="POZOS PERFORADOS/2 POZOS PERFORADOS *100"/>
    <s v="NO. DE POZOS PERFORADOS/2 POZOS PERFORADOS *100"/>
    <n v="100"/>
    <d v="2015-01-01T00:00:00"/>
    <x v="5"/>
    <n v="51.714285714285715"/>
    <n v="100"/>
    <n v="1"/>
    <n v="51.714285714285715"/>
    <n v="51.714285714285715"/>
    <n v="51.714285714285715"/>
    <s v="AC"/>
    <x v="0"/>
    <x v="4"/>
    <m/>
    <m/>
    <m/>
    <m/>
    <m/>
    <m/>
    <m/>
    <m/>
    <n v="100"/>
    <s v="De lo reportado en la SRHS en su radicado 2018IE19487, se evidencia que aun no se han perforado los pozos y que la acción aun se encuentra en etapa de estudios, para lo cual se ha llevado a cabo adición al Convenio de Asociación SDA-CUV-20161264 entre la SDA y la Pontificia Universidad Javeriana."/>
    <n v="100"/>
    <x v="1"/>
    <s v="Incumplida"/>
  </r>
  <r>
    <n v="13"/>
    <s v="FILA_13"/>
    <s v="2017-05-23"/>
    <s v="126"/>
    <n v="2017"/>
    <n v="48"/>
    <s v="01 - AUDITORIA DE REGULARIDAD"/>
    <s v="Control Financiero"/>
    <s v="Estados Contables"/>
    <s v="2.3.1.1.3.2"/>
    <s v="HALLAZGO ADMINISTRATIVO CON PRESUNTA INCIDENCIA DISCIPLINARIA, POR LA ADQUISICIÓN DE ELEMENTOS CLASIFICADOS COMO DE DIFÍCIL USO PARA LA ENTIDAD, LOS CUALES REPOSAN EN EL ALMACÉN, DESDE SU ADQUISICIÓN Y NO HAN SIDO UTILIZADOS A LA FECHA, POR UN VALOR TOTAL DE $998.404.718,42, COSTO DE ADQUISICIÓN DE LOS MISMOS. ELEMENTOS QUE FUERON ADQUIRIDOS DESDE EL AÑO 1995 Y QUE SE ENCUENTRAN HOY CONTABILIZADOS COMO PARTE DE LA CUENTA 16, EN EL BALANCE GENERAL EXAMINADO PARA LA VIGENCIA AUDITADA"/>
    <s v="ESTA SITUACIÓN MUESTRA UNA INDEBIDA GESTIÓN FRENTE AL MANEJO DEL ALMACÉN E INVENTARIO A CARGO DE LA SDA, POR FALTA DE OPORTUNAS DEPURACIONES QUE HAYAN PERMITIDO IDENTIFICAR ESTA SITUACIÓN EN FORMA OPORTUNA, A FIN DE EVITAR LA DISTORSIÓN EN LAS CIFRAS QUE SE REFLEJAN DENTRO DE LOS ESTADOS FINANCIEROS DE LA SDA."/>
    <n v="2"/>
    <s v="REALIZAR LAS ACTAS DE BAJA DE  LOS ELEMENTOS CONTENIDOS EN LOS INFORMES TÉCNICOS DE EVALUACIÓN REALIZADOS POR LAS ÁREAS."/>
    <m/>
    <s v="ACTA DE BAJA DE ELEMENTOS"/>
    <s v="ELEMENTOS IDENTIFICADOS PARA BAJA POR PARTE DE LAS ÁREAS CON ACTA DE BAJA / ELEMENTOS IDENTIFICADOS PARA BAJA POR PARTE DE LAS ÁREAS"/>
    <n v="1"/>
    <d v="2017-05-24T00:00:00"/>
    <x v="2"/>
    <n v="44.428571428571431"/>
    <n v="50"/>
    <n v="1"/>
    <n v="44.428571428571431"/>
    <n v="44.428571428571431"/>
    <n v="44.428571428571431"/>
    <s v="AC"/>
    <x v="1"/>
    <x v="5"/>
    <m/>
    <m/>
    <m/>
    <m/>
    <m/>
    <m/>
    <m/>
    <m/>
    <n v="50"/>
    <s v="Corte 2018-04-30. La SRHS informó que realizó cinco conceptos técnicos para dar de baja once elementos,  Tiene pendiente cuatro por firma del Subdirector. Van a evaluar unos elementos que son servibles y algunos que son consumibles y pueden ser reclasificados._x000a_La SCAAV informó que mediante los radicados Nos. 2017IE83555 y 2017IE113603 expidió concepto técnico para dar de baja a cuarenta y nueve elementos._x000a_El Almacén informó que SCAAV ha remitido varios memorando dando alcance a los radicados 2017IE83555 y 2017IE113603 y hay varias inconsistencias._x000a_Se programo una reunión para el día 10/07/18._x000a_2017-12-31 Se encuentran pendientes conceptos técnicos por partes de la SRHS para dar la  disposición final de algunos bienes sin uso."/>
    <n v="0"/>
    <x v="1"/>
    <s v="Abierta"/>
  </r>
  <r>
    <n v="14"/>
    <s v="FILA_14"/>
    <s v="2017-05-23"/>
    <s v="126"/>
    <n v="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Í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2"/>
    <s v="ACTUALIZAR EL APLICATIVO SIA-PROCESOS Y DOCUMENTOS SISTEMA DE INFORMACIÓN AMBIENTAL, DE MODO QUE SEA OBLIGATORIO DIGITAR LA INFORMACIÓN ESPECÍFICA AL RECAUDO DEL TRÁMITE, A FIN DE IDENTIFICAR OPORTUNAMENTE EL ORIGEN DE LAS PARTIDAS QUE INGRESAN A LA ENTIDAD."/>
    <m/>
    <s v="APLICATIVO ACTUALIZADO"/>
    <s v="APLICATIVO ACTUALIZADO"/>
    <n v="1"/>
    <d v="2017-05-24T00:00:00"/>
    <x v="3"/>
    <n v="31.571428571428573"/>
    <n v="100"/>
    <n v="1"/>
    <n v="31.571428571428573"/>
    <n v="31.571428571428573"/>
    <n v="31.571428571428573"/>
    <s v="AC"/>
    <x v="0"/>
    <x v="6"/>
    <m/>
    <m/>
    <m/>
    <m/>
    <m/>
    <m/>
    <m/>
    <m/>
    <n v="100"/>
    <s v="a A la fecha de hoy el avance logrado en la depuración de la cuenta ingresos recibidos por anticipado fue del 95% aprox., es decir se depuraron $1.935.837.134,95; lo que corresponde a 3624 recibos de caja (Esto incluye la depuración recomendada por el CTSC y aprobada mediante la resolución 3493 del 6/11/18) y de lo que se encuentra pendiente, el 99% es de DCA. ($106 millones aprox). Se evidencia cumplimiento de la acción dado que los procedimientos de evaluación ambiental fueron ajustado en el sistema forest en la ventanilla virtual de la SDA. Ver memorando 2018IE150577."/>
    <n v="100"/>
    <x v="1"/>
    <s v="Incumplida"/>
  </r>
  <r>
    <n v="15"/>
    <s v="FILA_15"/>
    <s v="2017-05-23"/>
    <s v="126"/>
    <n v="2017"/>
    <n v="48"/>
    <s v="01 - AUDITORIA DE REGULARIDAD"/>
    <s v="Control Gestión"/>
    <s v="Control Fiscal Interno"/>
    <s v="3.1.2.2.1"/>
    <s v="HALLAZGO ADMINISTRATIVO CON PRESUNTA INCIDENCIA DISCIPLINARIA POR NO EJERCER LA SDA ACCIONES OPORTUNAS DE CONTROL Y PROTECCIÓN EL CORREDOR ECOLÓGICO DE RONDA–CER DEL RÍO TUNJUELO EN EL ÁREA CORRESPONDIENTE AL PREDIO DENOMINADO LA TURQUESA LOCALIZADO EN LA AC 71 SUR NO. 3J-21"/>
    <s v="SE CONCLUYE QUE LA ENTIDAD A PESAR DE HABER REALIZADO ACCIONES COMO LA MEDIDA PREVENTIVA, PARA LO RELACIONADO CON LA DISPOSICIÓN DE ESCOMBROS Y REQUERIMIENTOS EN MATERIA DE VERTIMIENTOS, RESIDUOS PELIGROSOS Y ALMACENAMIENTO Y DISTRIBUCIÓN DE COMBUSTIBLES,  NO HA EJERCIDO DE MANERA OPORTUNA EL CONTROL Y VIGILANCIA DEL CUMPLIMIENTO DE LAS NORMAS DE PROTECCIÓN AMBIENTAL Y MANEJO DE LOS RECURSOS NATURALES INMERSOS EN ESTE CORREDOR ECOLÓGICO DE RONDA"/>
    <n v="1"/>
    <s v="PRIORIZAR LAS ACCIONES DE CONTROL Y PROTECCIÓN AL CORREDOR ECOLÓGICO DE RONDA– CER DEL RÍO TUNJUELO EN EL ÁREA CORRESPONDIENTE AL PREDIO DENOMINADO LA TURQUESA LOCALIZADO EN LA AC 71 SUR NO. 3J-21, DÁNDOLE IMPULSO AL PROCESO SANCIONATORIO ACTUALMENTE EN CURSO CON EXPEDIENTE  NO. SDA-08-2013-1930."/>
    <m/>
    <s v="AUTO QUE DECRETA PRUEBAS NOTIFICADO"/>
    <s v="AUTO QUE DECRETA PRUEBAS NOTIFICADO"/>
    <n v="1"/>
    <d v="2017-05-24T00:00:00"/>
    <x v="3"/>
    <n v="31.571428571428573"/>
    <n v="70"/>
    <n v="1"/>
    <n v="31.571428571428573"/>
    <n v="31.571428571428573"/>
    <n v="31.571428571428573"/>
    <s v="AC"/>
    <x v="0"/>
    <x v="7"/>
    <m/>
    <m/>
    <m/>
    <m/>
    <m/>
    <m/>
    <m/>
    <m/>
    <n v="70"/>
    <s v="Se proyectó memorando con número de radicado 2018IE19070 a la Oficina de Control Interno y a la Dirección de Control Ambiental con la finalidad de retirar a la SCASP del hallazgo y asignarlo a la DCA, en el entendido que la responsabilidad de realizar el proceso sancionatorio es de la DCA según la Resolución 1037 de 2016."/>
    <n v="0"/>
    <x v="1"/>
    <s v="Incumplida"/>
  </r>
  <r>
    <n v="16"/>
    <s v="FILA_16"/>
    <s v="2016-08-25"/>
    <s v="126"/>
    <n v="2016"/>
    <n v="72"/>
    <s v="02 - AUDITORIA DE DESEMPEÑO"/>
    <s v="N/A"/>
    <s v="N/A"/>
    <s v="3.1.8"/>
    <s v="HALLAZGO ADMINISTRATIVO CON PRESUNTA INCIDENCIA DISCIPLINARIA, POR NO EFECTUAR LA LIQUIDACIÓN Y COBRO DEL SERVICIO DE SEGUIMIENTO Y EVALUACIÓN, RESPECTO DE LOS CONCEPTOS TÉCNICOS QUE EN RELACIÓN CON LAS ESTACIONES DE SERVICIO SE HAN GENERADO."/>
    <s v="LAS CIRCUNSTANCIAS DESCRITAS SE ORIGINAN POR LA FALTA DE GESTIÓN DE LA SDA, QUE NO OBSERVA LOS PROCEDIMIENTOS NI EL RESPECTIVO MARCO NORMATIVO, HABIDA CUENTA QUE UNA VEZ REALIZADOS JOS CONCEPTOS TÉCNICOS, NO SE LLEVAN A CABO LAS ACTUACIONES ADMINISTRATIVAS PARA SUS RESPECTIVOS COBROS, DENTRO DE UN INEFICAZ Y ANTIECONÓMICO DESEMPEÑO DE LA ENTIDAD EN ESE CONTEXTO LO QUE CONLLEVA A QUE LA ENTIDAD NO PERCIBA LOS RECURSOS QUE POR ESOS CONCEPTOS TIENEN QUE RECAUDARSE."/>
    <n v="1"/>
    <s v="REALIZAR LAS ACTUACIONES ADMINISTRATIVAS RELACIONADAS CON EL COBRO POR EL SERVICIO DE SEGUIMIENTO AL PERMISO DE VERTIMIENTOS DE LAS EDS. LA LIQUIDACIÓN  DE EVALUACIÓN DEL TRÁMITE PERMISIVO NO PROCEDE POR PARTE DE LA SDA (LE CORRESPONDE AL USUARIO)."/>
    <m/>
    <s v="ACTUACIONES ADMINISTRATIVAS DE COBRO POR SEGUIMIENTO"/>
    <s v="ACTUACIONES ADMINISTRATIVAS DE SEGUIMIENTO  REALIZADAS A  PERMISOS DE VERTIMIENTOS /TOTAL (50) DE USUARIOS QUE APLICAN PARA COBRO POR SEGUIMIENTO *100"/>
    <n v="1"/>
    <d v="2016-09-02T00:00:00"/>
    <x v="6"/>
    <n v="38.714285714285715"/>
    <n v="90"/>
    <n v="1"/>
    <n v="38.714285714285715"/>
    <n v="38.714285714285715"/>
    <n v="38.714285714285715"/>
    <s v="AC"/>
    <x v="0"/>
    <x v="4"/>
    <m/>
    <m/>
    <m/>
    <m/>
    <m/>
    <m/>
    <m/>
    <m/>
    <n v="90"/>
    <s v="Se evidencia en el reporte de la SRHS (radicado 2018IE19487), que hay 5 procesos pendientes por resolver para cumplir la meta planteada en la acción"/>
    <n v="90"/>
    <x v="1"/>
    <s v="Incumplida"/>
  </r>
  <r>
    <n v="17"/>
    <s v="FILA_17"/>
    <s v="2017-01-19"/>
    <s v="126"/>
    <n v="2016"/>
    <n v="79"/>
    <s v="02 - AUDITORIA DE DESEMPEÑO"/>
    <s v="Control Gestión"/>
    <s v="Gestión Contractual"/>
    <s v="3.16"/>
    <s v="HALLAZGO ADMINISTRATIVO CON PRESUNTA INCIDENCIA DISCIPLINARIA POR RECURSOS EJECUTADOS EN CUANTÍA DE $111 MILLONES, EN LA META 6 DE LA LÍNEA DE ACCIÓN “CONTROL INTEGRAL A LA GENERACIÓN Y DISPOSICIÓN FINAL DE ESCOMBROS DE BOGOTÁ” REPORTADOS POR LA ENTIDAD EN SEGPLAN PARA LA VIGENCIA 2013"/>
    <s v="POR EJECUTAR 111 MILLONES DE PESOS PARA HACER SEGUIMIENTO AL 100% DE LAS PLANTAS DE TRATAMIENTO Y APROVECHAMIENTO INEXISTENTES."/>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x v="0"/>
    <x v="7"/>
    <m/>
    <m/>
    <m/>
    <m/>
    <m/>
    <m/>
    <m/>
    <m/>
    <n v="100"/>
    <s v="En el reporte segplan donde se pueda evidenciar el cumplimiento de la magnitud programada para este corte. Así como la implementación de los correctivos, com por ejemplo las alarmas implementadas"/>
    <n v="100"/>
    <x v="1"/>
    <s v="Incumplida"/>
  </r>
  <r>
    <n v="18"/>
    <s v="FILA_18"/>
    <s v="2017-01-19"/>
    <s v="126"/>
    <n v="2016"/>
    <n v="79"/>
    <s v="02 - AUDITORIA DE DESEMPEÑO"/>
    <s v="Control Gestión"/>
    <s v="Gestión Contractual"/>
    <s v="3.2"/>
    <s v="HALLAZGO ADMINISTRATIVO CON PRESUNTA INCIDENCIA DISCIPLINARIA POR EL INCUMPLIMIENTO DE METAS ESTABLECIDAS EN EL PROYECTO DE INVERSIÓN 826 “CONTROL Y GESTIÓN AMBIENTAL A RESIDUOS PELIGROSOS ORGÁNICOS Y ESCOMBROS GENERADOS EN BOGOTÁ” LÍNEA DE ACCIÓN “CONTROL INTEGRAL A LA GENERACIÓN Y DISPOSICIÓN FINAL DE ESCOMBROS DE BOGOTÁ” VIGENCIAS 2013 A 30 DE JUNIO DE 2016"/>
    <s v="LOS CONTRATOS 184-2013, 205-2013, 175-2014, 645-2013, 178-2014, 048-2014, NO LE APORTAN DIRECTAMENTE A LA META POR LA CUAL SALEN LOS RECURSOS PARA LA CONTRATACIÓN."/>
    <n v="1"/>
    <s v="A PARTIR DE LAS SEÑALES QUE REPORTE EL SEGUIMIENTO AL CUMPLIMIENTO DE METAS A TRAVÉS DE SEGPLAN, GENERAR LOS CORRECTIVOS QUE CORRESPONDAN PARA GARANTIZAR EL CUMPLIMIENTO DE LAS METAS RELACIONADAS CON MANEJO DE ESCOMBROS."/>
    <m/>
    <s v="CORRECTIVOS IMPLEMENTADOS"/>
    <s v="ALERTAS EMITIDAS/ CORRECTIVOS IMPLEMENTADOS"/>
    <n v="1"/>
    <d v="2017-01-30T00:00:00"/>
    <x v="3"/>
    <n v="47.857142857142854"/>
    <n v="100"/>
    <n v="1"/>
    <n v="47.857142857142854"/>
    <n v="47.857142857142854"/>
    <n v="47.857142857142854"/>
    <s v="AC"/>
    <x v="0"/>
    <x v="7"/>
    <m/>
    <m/>
    <m/>
    <m/>
    <m/>
    <m/>
    <m/>
    <m/>
    <n v="100"/>
    <s v="SRHS, 10 establecimientos de los cuales, 9 cuentan con auto de inicio de sancionatorio, 9 notificados y 1 que no aplica debido a que, mediante el ct 45 del 23/03/2011 se llevo a cabo sellamiento definitivo y los tramites técnicos de aguas subterráneas han finalizado y no se han generado actuaciones que den lugar a procesos sancionatorios"/>
    <n v="100"/>
    <x v="1"/>
    <s v="Incumplida"/>
  </r>
  <r>
    <n v="19"/>
    <s v="FILA_19"/>
    <s v="2016-12-22"/>
    <s v="126"/>
    <n v="2016"/>
    <n v="293"/>
    <s v="02 - AUDITORIA DE DESEMPEÑO"/>
    <s v="N/A"/>
    <s v="N/A"/>
    <s v="3.2.1.10"/>
    <s v="HALLAZGO ADMINISTRATIVO CON PRESUNTA INCIDENCIA DISCIPLINARIA, POR DEFICIENCIA EN LAS ACTUACIONES FRENTE A USUARIOS SIN REGISTRO NI PERMISO DE VERTIMIENTOS ESTANDO OBLIGADOS A ELLO"/>
    <s v="INADECUADA GESTIÓN DE CONTROL Y SEGUIMIENTO A LOS USUARIOS, ESTABLECIMIENTOS E INDUSTRIAS QUE TIENEN EL DEBER DE REGISTRAR SUS VERTIMIENTOS Y EN ESPECIAL DE AQUELLAS QUE DEBEN CONTAR CON EL RESPECTIVO PERMISO. LO MENCIONADO TRAE REPERCUSIONES NEGATIVAS SOBRE EL RECURSO HÍDRICO DE LA CIUDAD CONSIDERANDO QUE SE VIERTEN A LA RED DE ALCANTARILLADO."/>
    <n v="1"/>
    <s v="REALIZAR ACCIONES DE CONTROL Y SEGUIMIENTO SOBRE EL 40% DE LOS USUARIOS QUE FUERON IDENTIFICADOS COMO GENERADORES DE VERTIMIENTOS OBJETO DE REGISTRO O PERMISO DE VERTIMIENTOS. NOTA: ENTIÉNDASE IDENTIFICADOS COMO LA POBLACIÓN DE USUARIOS RELACIONADA"/>
    <m/>
    <s v="ACCIONES DE CONTROL A LOS USUARIOS IDENTIFICADOS COMO GENERADORES DE VERTIMIENTOS"/>
    <s v="ACCIONES DE CONTROL A LOS USUARIOS IDENTIFICADOS COMO GENERADORES DE VERTIMIENTOS / TOTAL DE USUARIOS IDENTIFICADOS COMO GENERADORES DE VERTIMIENTOS OBJETO DE REGISTRO O PERMISO DE VERTIMIENTOS"/>
    <n v="1"/>
    <d v="2017-01-01T00:00:00"/>
    <x v="7"/>
    <n v="50.428571428571431"/>
    <n v="75"/>
    <n v="1"/>
    <n v="50.428571428571431"/>
    <n v="50.428571428571431"/>
    <n v="50.428571428571431"/>
    <s v="AC"/>
    <x v="0"/>
    <x v="4"/>
    <m/>
    <m/>
    <m/>
    <m/>
    <m/>
    <m/>
    <m/>
    <m/>
    <n v="75"/>
    <s v="En el radicado 2018IE19487 la SRHS aporta las evidencias acerca de lo avanzado en la ejecución de esta acción, a partir de esto se concluye que no se ha alcanzado la meta estipulada para la acción, por lo que persiste el incumplimiento."/>
    <n v="0"/>
    <x v="1"/>
    <s v="Incumplida"/>
  </r>
  <r>
    <n v="20"/>
    <s v="FILA_20"/>
    <s v="2016-12-22"/>
    <s v="126"/>
    <n v="2016"/>
    <n v="293"/>
    <s v="02 - AUDITORIA DE DESEMPEÑO"/>
    <s v="N/A"/>
    <s v="N/A"/>
    <s v="3.2.1.8"/>
    <s v="HALLAZGO ADMINISTRATIVO POR NO CONTAR CON LOS PLANES DE MANEJO AMBIENTAL DE LOS HUMEDALES DE EL SALITRE, TUNJO Y LA ISLA"/>
    <s v="LA FALTA DE LOS PMA PARA LAS ÁREAS MENCIONADAS, SE ORIGINA EN QUE LA SDA NO LOS HA PRIORIZADO PARA TALES EFECTOS. EL HECHO DE NO CONTAR CON LOS MISMOS, LIMITA LA IMPLEMENTACIÓN DE LAS MEDIDAS QUE SON NECESARIAS PARA SU CONSERVACIÓN Y RECUPERACIÓN Y DEJA EN RIESGO LA PROTECCIÓN Y MEJORAMIENTO DE ESTAS ÁREAS, LAS CUALES CONTIENEN ECOSISTEMAS VALIOSOS Y ACTIVOS NATURALES DE VALOR ÚNICO."/>
    <n v="1"/>
    <s v="FORMULAR LOS PLANES DE MANEJO AMBIENTAL PARA LOS HUMEDALES EL SALITE, EL TUNJO Y LA ISLA."/>
    <m/>
    <s v="PLANES DE MANEJO APROBADOS."/>
    <s v="PLANES DE MANEJO APROBADOS"/>
    <n v="3"/>
    <d v="2017-01-01T00:00:00"/>
    <x v="7"/>
    <n v="50.428571428571431"/>
    <n v="70"/>
    <n v="1"/>
    <n v="50.428571428571431"/>
    <n v="50.428571428571431"/>
    <n v="50.428571428571431"/>
    <s v="AC"/>
    <x v="2"/>
    <x v="8"/>
    <m/>
    <m/>
    <m/>
    <m/>
    <m/>
    <m/>
    <m/>
    <m/>
    <n v="70"/>
    <s v="Se constata que los productos del Contrato No. 1430 de 2015, fueron recibidos a satisfacción por parte de la supervisión contractual, lo cual implica haber recibido la formulación de los PMA para los PEDH El Tunjo y El Salitre, estando pendiente su adopción._x000a__x000a_En lo que tiene que ver con el PEDH La Isla, se evidencia que actualmente persiste el tramite de Consulta Previa ante las instancias pertinentes."/>
    <n v="70"/>
    <x v="1"/>
    <s v="Incumplida"/>
  </r>
  <r>
    <n v="21"/>
    <s v="FILA_21"/>
    <s v="2016-12-22"/>
    <s v="126"/>
    <n v="2016"/>
    <n v="293"/>
    <s v="02 - AUDITORIA DE DESEMPEÑO"/>
    <s v="N/A"/>
    <s v="N/A"/>
    <s v="3.2.1.9"/>
    <s v="HALLAZGO ADMINISTRATIVO, POR FALTA DE FORTALECIMIENTO EN LAS MEDIDAS COMPLEMENTARIAS DEL MONITOREO A LA CALIDAD Y CANTIDAD DEL AGUA Y DE VERTIMIENTOS A FUENTES SUPERFICIALES."/>
    <s v="LA SUBDIRECCIÓN DEL RECURSO HÍDRICO Y DEL SUELO QUE TIENE POR OBJETO ADELANTAR LOS PROCESOS TÉCNICO-JURÍDICOS NECESARIOS PARA EL CUMPLIMIENTO DE LAS REGULACIONES Y CONTROLES AMBIENTALES, NO HA ESTABLECIDO LOS MOTIVOS POR LOS CUALES LOS RESULTADOS DEL PROGRAMA DE MONITOREO A AFLUENTES Y EFLUENTES DEL D.C AÑOS 2013 -2016 NO HAN SERVIDO DE INSUMO PARA DEFINIR ACCIONES, MEDIDAS Y/O PROGRAMAS TENDIENTES A MEJORAR LA CALIDAD DEL RECURSO HÍDRICO DE LAS FUENTES."/>
    <n v="1"/>
    <s v="PRIORIZAR LOS RESULTADOS DEL PROGRAMA DE MONITOREO DE AFLUENTES Y EFLUENTES DE LOS SECTORES PRODUCTIVOS, SEGÚN SU NIVEL DE INCUMPLIMIENTO A LA NORMA DE VERTIMIENTOS VIGENTE Y APLICABLE E INCLUIR LOS USUARIOS PRIORIZADOS EN LOS  PROGRAMAS DE CONTROL DE VERTIMIENTOS DE CADA CUENCA DE LA CIUDAD (TORCA, SALITRE, FUCHA Y TUNJUELO)."/>
    <m/>
    <s v="PRIORIZACIÓN DE  USUARIOS PARA CONTROL POR INCUMPLIMIENTO EN EL PMAE"/>
    <s v="NÚMERO DE USUARIOS INCLUIDOS EN EL PROGRAMA DE CONTROL DE CADA CUENCA /  NÚMERO DE USUSARIOS PRIORIZADOS EN EL PMAE."/>
    <n v="1"/>
    <d v="2017-01-01T00:00:00"/>
    <x v="7"/>
    <n v="50.428571428571431"/>
    <n v="15"/>
    <n v="1"/>
    <n v="50.428571428571431"/>
    <n v="50.428571428571431"/>
    <n v="50.428571428571431"/>
    <s v="AC"/>
    <x v="0"/>
    <x v="4"/>
    <m/>
    <m/>
    <m/>
    <m/>
    <m/>
    <m/>
    <m/>
    <m/>
    <n v="15"/>
    <s v="Se encuentra que la meta propuesta para esta acción aun no ha sido alcanzada, según lo corroborado en la verificación de priorizaciones aportadas por la SRHS en el radicado 2018IE19487"/>
    <n v="0"/>
    <x v="1"/>
    <s v="Incumplida"/>
  </r>
  <r>
    <n v="22"/>
    <s v="FILA_22"/>
    <s v="2017-01-19"/>
    <s v="126"/>
    <n v="2016"/>
    <n v="79"/>
    <s v="02 - AUDITORIA DE DESEMPEÑO"/>
    <s v="Control Gestión"/>
    <s v="Gestión Contractual"/>
    <s v="3.5"/>
    <s v="HALLAZGO ADMINISTRATIVO POR FALTA DE CONTROL Y SEGUIMIENTO DE LA SUPERVISIÓN DE LOS CONTRATOS SDA-294-2014, SDA-310-2014 Y SDA-338-2015, EN CUMPLIMIENTO DE LAS ACTIVIDADES RELACIONADAS CON LAS OBLIGACIONES ESPECÍFICAS DEL CONTRATISTA"/>
    <s v="DEFICIENCIAS EN EL EJERCICIO DE LA SUPERVISIÓN PARA REALIZAR UN ADECUADO CONTROL PARA QUE SE REALICEN TODAS LAS OBLIGACIONES Y ACTIVIDADES PACTADAS CON EL CONTRATISTA Y CON EL RIGOR DEBIDO EN EL CUMPLIMIENTO DE LAS OBLIGACIONES ESPECÍFICAS DEL CONTRATO."/>
    <n v="1"/>
    <s v="IMPARTIR UNA DIRECTRIZ A TRAVÉS DE LA CUAL, LA SUBDIRECCIÓN DE CONTROL AMBIENTAL AL SECTOR PÚBLICO, DETERMINE QUE LOS CONTRATISTAS REPORTEN Y  SOPORTEN EN LOS INFORMES MENSUALES DE ACTIVIDADES Y AUTORIZACIÓN DE PAGO (IAAP), EL CUMPLIMIENTO DE SUS OBLIGACIONES CONFORME A LO PACTADO CONTRACTUALMENTE."/>
    <m/>
    <s v="CUMPLIMIENTO DE DIRECTRIZ"/>
    <s v="IAAPS CORRECTAMENTE DILIGENCIADOS/ IAAPS DILIGENCIADOS"/>
    <n v="1"/>
    <d v="2017-01-30T00:00:00"/>
    <x v="8"/>
    <n v="43.428571428571431"/>
    <n v="100"/>
    <n v="1"/>
    <n v="43.428571428571431"/>
    <n v="43.428571428571431"/>
    <n v="43.428571428571431"/>
    <s v="AC"/>
    <x v="0"/>
    <x v="7"/>
    <m/>
    <m/>
    <m/>
    <m/>
    <m/>
    <m/>
    <m/>
    <m/>
    <n v="100"/>
    <s v="En el mes de octubre se anexa copia del acta de reunión que se realizó entre el Subdirector y los coordinadores de los equipos de trabajo de la SCASP y en la cual se impartió la directriz señalada en la acción de mejora."/>
    <n v="100"/>
    <x v="1"/>
    <s v="Incumplida"/>
  </r>
  <r>
    <n v="23"/>
    <s v="FILA_23"/>
    <s v="2016-08-25"/>
    <s v="126"/>
    <n v="2016"/>
    <n v="72"/>
    <s v="N/A"/>
    <s v="Sin información"/>
    <s v="Sin información"/>
    <s v="3.1.7"/>
    <s v="HALLAZGO ADMINISTRATIVO CON PRESUNTA INCIDENCIA DISCIPLINARIA, POR NO ADELANTAR CON CELERIDAD Y EFICACIA LA GESTIÓN PARA DECIDIR LAS SOLICITUDES DE PERMISO DE VERTIMIENTOS PRESENTADAS POR LAS ESTACIONES DE SERVICIO."/>
    <s v="LA SITUACIÓN DESCRITA TIENE COMO CAUSA LA INAPLICACIÓN DE LOS PROCEDIMIENTOS ESTABLECIDOS, ASÍ COMO, LA INEFICIENCIA ESPECIALMENTE CONFIGURADA DURANTE LOS AÑOS 2011 A 2014, EN RELACIÓN CON IAS FUNCIONES DE CONTROL Y SEGUIMIENTO."/>
    <n v="1"/>
    <s v="ATENDER Y DECIDIR DE FONDO LAS SOLICITUDES DE PERMISO DE VERTIMIENTOS RADICADAS POR LAS ESTACIONES DE SERVICIO."/>
    <m/>
    <s v="ACTUACIONES ADMINISTRATIVAS QUE RESUELVEN EL TRÁMITE DE PERMISO DE VERTIMIENTOS DE LAS EDS/ TOTAL (291) SOLICITUDES DE PERMISO DE VERTIMIENTOS SIN DECISIÓN DE FONDO *100"/>
    <s v="SRHS"/>
    <n v="50"/>
    <d v="2016-09-02T00:00:00"/>
    <x v="9"/>
    <n v="51.142857142857146"/>
    <n v="87"/>
    <n v="1"/>
    <n v="51.142857142857146"/>
    <n v="51.142857142857146"/>
    <n v="51.142857142857146"/>
    <s v="AC"/>
    <x v="0"/>
    <x v="4"/>
    <m/>
    <m/>
    <m/>
    <m/>
    <m/>
    <m/>
    <m/>
    <m/>
    <n v="87"/>
    <s v="La SRHS en su radicado 2018IE19487, se evidencia que no se ha cumplido la acción propuesta, pues todavía faltan por consolidar decisiones de fondo en 256 Estaciones del universo de 291."/>
    <n v="87"/>
    <x v="1"/>
    <s v="Incumplida"/>
  </r>
  <r>
    <n v="24"/>
    <s v="FILA_24"/>
    <s v="2017-05-23"/>
    <s v="126"/>
    <n v="2017"/>
    <n v="48"/>
    <s v="01 - AUDITORIA DE REGULARIDAD"/>
    <s v="Control Gestión"/>
    <s v="Plan de mejoramiento"/>
    <s v="2.1.2.1"/>
    <s v="HALLAZGO ADMINISTRATIVO POR INCUMPLIMIENTO DE LA NORMATIVIDAD VIGENTE EN MATERIA DEL PROCESO ADMINISTRATIVO SANCIONATORIO AMBIENTAL EN DESEMPEÑO DE LAS FUNCIONES DE COBRO POR LA EVALUACIÓN Y SEGUIMIENTO; A CARGO DE LA SECRETARÍA DISTRITAL DE AMBIENTE – SDA, COMO AUTORIDAD AMBIENTAL. DEJANDO DE PERCIBIR POR ESTE CONCEPTO LA SUMA DE $5.150.160.312."/>
    <s v="LO ANTERIOR SE DEBE A LA FALTA DE GESTIÓN DE LA SDA, EN LA APLICACIÓN DEL PROCESO SANCIONATORIO AMBIENTAL, TODA VEZ QUE AÑO TRAS AÑO VIENE REALIZANDO CONCEPTOS TÉCNICOS DE ALTO RIESGO A LOS CUALES NO SE LES HA INICIADO EL RESPECTIVO TRAMITE DE EXPEDICIÓN DE LA RESOLUCIÓN DE COBRO, Y POR LO ANTERIOR NO SE LES HA INICIADO NINGUNA ACCIÓN DE LAS PREVISTA EN EL PROCESO ADMINISTRATIVO SANCIONATORIO AMBIENTAL"/>
    <n v="3"/>
    <s v="LA SSFFS EMITIRÁ UNA COMUNICACIÓN OFICIAL INFORMÁNDOLE AL USUARIO DE LAS OBLIGACIONES ECONÓMICAS DE EVALUACIÓN, SEGUIMIENTO Y/O COMPENSACIÓN A QUE HAYA LUGAR QUE DEBE CUMPLIR."/>
    <m/>
    <s v="ALERTA DE VENCIMIENTO AJUSTADO"/>
    <s v="ALERTA DE  LAS OBLIGACIONES EN LOS CONCEPTOS TÉCNICOS DE AUTORIZACIÓN PARA LAS VIGENCIAS 2003-2014 / CONCEPTOS TÉCNICOS IDENTIFICADOS SIN LOS RESPECTIVOS PAGOS"/>
    <n v="0.5"/>
    <d v="2017-05-24T00:00:00"/>
    <x v="2"/>
    <n v="44.428571428571431"/>
    <n v="25"/>
    <n v="1"/>
    <n v="44.428571428571431"/>
    <n v="44.428571428571431"/>
    <n v="44.428571428571431"/>
    <s v="AC"/>
    <x v="0"/>
    <x v="2"/>
    <m/>
    <m/>
    <m/>
    <m/>
    <m/>
    <m/>
    <m/>
    <m/>
    <n v="25"/>
    <s v="La SSFFS remite seguimiento y soportes mediante memorando 2018IE19455. De acuerdo con la información reportada la acción se encuentra en ejecución. Se evidencia base de datos “PROCESOS DE ALERTAS CT SSFFFS” la relación de 137 procesos de comunicaciones oficiales, donde se le informa al usuario las obligaciones económicas que debe cumplir. La OCI solicita informar a cuanto equivale en pesos las comunicaciones oficiales enviadas. (EVIDENCIA – HALLAZGO 2.1.2.1)"/>
    <n v="0"/>
    <x v="0"/>
    <s v="Abierta"/>
  </r>
  <r>
    <n v="25"/>
    <s v="FILA_25"/>
    <s v="2017-05-23"/>
    <s v="126"/>
    <n v="2017"/>
    <n v="48"/>
    <s v="01 - AUDITORIA DE REGULARIDAD"/>
    <s v="Control Financiero"/>
    <s v="Estados Contables"/>
    <s v="2.3.1.2.3.1"/>
    <s v="HALLAZGO ADMINISTRATIVO CON PRESUNTA INCIDENCIA DISCIPLINARIA: POR ENCONTRARSE REGISTRADOS 3.824 PAGOS, EN LA CUENTA DE OTROS PASIVOS INGRESOS RECIBIDOS POR ANTICIPADO POR TRÁMITES DE EVALUACIÓN Y SEGUIMIENTO, COMO VALORES SIN IDENTIFICAR"/>
    <s v="A CIERRE DICIEMBRE 31 DE 2016, LA SECRETARIA DISTRITAL DE AMBIENTE TIENE 3.824 PAGOS RECIBIDOS POR ANTICIPADO SIN IDENTIFICAR, POR VALOR DE $2.042,4 MILLONES, CONTRAVINIENDO LO SEÑALADO EN LA RESOLUCIÓN 119 DE 2006 &quot;POR LA CUAL SE ADOPTA EL MODELO ESTÁNDAR DE PROCEDIMIENTOS PARA LA SOSTENIBILIDAD DEL SISTEMA DE CONTABILIDAD PÚBLICA."/>
    <n v="1"/>
    <s v="ADELANTAR LAS GESTIONES ADMINISTRATIVAS NECESARIAS PARA IDENTIFICAR LOS RECAUDOS QUE SE ENCUENTRAN RECONOCIDOS EN INGRESOS RECIBIDOS POR ANTICIPADO."/>
    <m/>
    <s v="RECAUDOS EN INGRESOS RECIBIDOS POR ANTICIPADO GESTIONADOS"/>
    <s v="RECAUDOS EN INGRESOS RECIBIDOS POR ANTICIPADO GESTIONADOS / RECAUDOS EN INGRESOS RECIBIDOS POR ANTICIPADO"/>
    <n v="0.7"/>
    <d v="2017-05-24T00:00:00"/>
    <x v="10"/>
    <n v="48.714285714285715"/>
    <n v="80"/>
    <n v="1"/>
    <n v="48.714285714285715"/>
    <n v="48.714285714285715"/>
    <n v="48.714285714285715"/>
    <s v="AC"/>
    <x v="1"/>
    <x v="9"/>
    <m/>
    <m/>
    <m/>
    <m/>
    <m/>
    <m/>
    <m/>
    <m/>
    <n v="80"/>
    <s v="La DCA remite información y soportes con 2018IE23324  del 2018-02-08. SE encuentran pendientes de sistematización de procedimientos  (EVIDENCIA – HALLAZGO 2.3.1.2.3.1. sistematización recibo Pagos por anticipado)"/>
    <n v="0"/>
    <x v="0"/>
    <s v="Abierta"/>
  </r>
  <r>
    <n v="26"/>
    <s v="FILA_26"/>
    <s v="2017-11-22"/>
    <s v="126"/>
    <s v="2017 2017"/>
    <n v="57"/>
    <s v="02 - AUDITORIA DE DESEMPEÑO"/>
    <s v="Control Gestión"/>
    <s v="N/A"/>
    <s v="3.1.1"/>
    <s v="HALLAZGO ADMINISTRATIVO CON PRESUNTA INCIDENCIA DISCIPLINARIA, POR LA FALTA DE ACTUALIZACIÓN DE LOS MAPAS DE RUIDO Y DE LAS RESPECTIVAS ZONAS CRÍTICAS."/>
    <s v="FALTA DE ACTUALIZACIÓN DE LOS MAPAS DE RUIDO Y DE LAS RESPECTIVAS ZONAS CRÍTICAS. EN RELACIÓN CON LOS MAPAS DE RUIDO Y LAS ZONAS CRÍTICAS, DE ACUERDO CON LOS REGISTROS Y LA INFORMACIÓN SUMINISTRADA POR LA SDA, SE TIENE QUE LA ÚLTIMA ACTUALIZACIÓN DE ESTOS INSTRUMENTOS FUE REALIZADA EN EL AÑO 2011; POR LO TANTO, SE ESTABLECE LA AUSENCIA DE GESTIÓN POR PARTE DE LA ENTIDAD PARA CUMPLIR LA PERIODICIDAD REQUERIDA EN MATERIA DE ESA ACTUALIZACIÓN, SEGÚN LA NORMATIVIDAD VIGENTE."/>
    <n v="1"/>
    <s v="ACTUALIZAR LOS MAPAS DE RUIDO DE LAS LOCALIDADES URBANAS DEL DISTRITO CAPITAL EN CUMPLIMIENTO CON LOS PARÁMETROS ESTABLECIDOS EN LA RESOLUCIÓN 0627/2006 EMITIDA POR EL ENTONCES MINISTERIO DE AMBIENTE, VIVIENDA Y DESARROLLO TERRITORIAL."/>
    <m/>
    <s v="MAPAS DE RUIDO ACTUALIZADOS"/>
    <s v="NO. DE MAPAS DE RUIDO ACTUALIZADOS DE LAS LOCALIDADES URBANAS DEL DISTRITO/ TOTAL DE MAPAS A ACTUALIZAR DE LAS LOCALIDADES URBANAS DEL DISTRITO"/>
    <n v="1"/>
    <d v="2017-11-22T00:00:00"/>
    <x v="11"/>
    <n v="31.428571428571427"/>
    <n v="100"/>
    <n v="1"/>
    <n v="31.428571428571427"/>
    <n v="31.428571428571427"/>
    <n v="31.428571428571427"/>
    <s v="AC"/>
    <x v="0"/>
    <x v="0"/>
    <m/>
    <m/>
    <m/>
    <m/>
    <m/>
    <m/>
    <m/>
    <m/>
    <n v="100"/>
    <s v="La SCAAV remite seguimiento y soportes mediante memorando 2018IE17123. De acuerdo con la información reportada frente a la acción “Actualizar los mapas de ruido de las localidades urbanas del Distrito Capital en cumplimiento con los parámetros establecidos en la Resolución 0627/2006 emitida por el entonces Ministerio de Ambiente, Vivienda y Desarrollo Territorial” y en el marco del contrato de Consultoría No. 20161244 con la empresa consultora K2 Ingeniería, el día 14 de diciembre del año 2017, la empresa realizó la socialización de los resultados obtenidos en la elaboración de 560  Mapas Estratégicos de Ruido de la ciudad tal y como se evidencia en el Acta socialización MER. Los mapas se entregaron  a la Entidad lo cual se soporta en el acta de recibo a satisfacción de los mapas y en el último pago. (EVIDENCIA – HALLAZGO 3.1.1 Ruido) Por lo anterior se establece que la acción fue cumplida."/>
    <n v="0"/>
    <x v="0"/>
    <s v="Abierta"/>
  </r>
  <r>
    <n v="27"/>
    <s v="FILA_27"/>
    <s v="2017-08-25"/>
    <s v="126"/>
    <n v="2017"/>
    <n v="53"/>
    <s v="02 - AUDITORIA DE DESEMPEÑO"/>
    <s v="Control de Resultados"/>
    <s v="Planes, Programas y Proyectos"/>
    <s v="3.1.1"/>
    <s v="HALLAZGO DE CARÁCTER ADMINISTRATIVO, POR EL PORCENTAJE DE DATOS QUE NO SON VÁLIDOS, EN EL MARCO DE OPERACIÓN DE LA RMCAB."/>
    <s v="LAS CIRCUNSTANCIAS ESTABLECIDAS SE GENERAN POR CUANTO LA ENTIDAD NO ESTRUCTURA LAS ACTIVIDADES REQUERIDAS PARA EL DESARROLLO DE LAS METAS INSTITUCIONALES, DE MANERA ARTICULADA. EL HECHO DE QUE LA SDA NO CONSOLIDE MEDIDAS PARA MEJORAR LA EFICIENCIA DE LOS EQUIPOS DE LA RMCAB, Y NO LOGRE LA REDUCCIÓN DE LAS FALLAS QUE SE PUEDAN PRESENTAR, GENERA UN PORCENTAJE DE DATOS ‘NO VÁLIDOS’, LO CUAL DIFICULTA EL CONTROL DE LA CONTAMINACIÓN DEL AIRE EN LA CIUDAD"/>
    <n v="1"/>
    <s v="REALIZAR UN REPORTE TRIMESTRAL DE LA CANTIDAD Y  TIPO DE EVENTOS PRESENTADOS ASOCIADOS A SUMINISTRO DE INFORMACIÓN ERRÓNEA Y ACTUAR SOBRE LAS CAUSAS IMPUTABLES A LA SDA Y QUE SEAN MÁS RECURRENTES  Y/O DE MAYOR INCIDENCIA."/>
    <m/>
    <s v="INFORMES TRIMESTRALES"/>
    <s v="INFORMES REALIZADOS / INFORMES PROGRAMADOS"/>
    <n v="3"/>
    <d v="2017-08-28T00:00:00"/>
    <x v="11"/>
    <n v="43.714285714285715"/>
    <n v="0"/>
    <n v="0"/>
    <n v="0"/>
    <n v="0"/>
    <n v="43.714285714285715"/>
    <s v="AC"/>
    <x v="0"/>
    <x v="0"/>
    <m/>
    <m/>
    <m/>
    <m/>
    <m/>
    <m/>
    <m/>
    <m/>
    <n v="0"/>
    <n v="0"/>
    <n v="0"/>
    <x v="0"/>
    <s v="Abierta"/>
  </r>
  <r>
    <n v="28"/>
    <s v="FILA_28"/>
    <s v="2017-11-22"/>
    <s v="126"/>
    <s v="2017 2017"/>
    <n v="57"/>
    <s v="02 - AUDITORIA DE DESEMPEÑO"/>
    <s v="Control Gestión"/>
    <s v="N/A"/>
    <s v="3.1.3"/>
    <s v="HALLAZGO ADMINISTRATIVO POR LA DEFICIENTE IMPLEMENTACIÓN DEL PROCEDIMIENTO 126PM04-PR14 - VERSIÓN 5.0. “MONITOREO, SEGUIMIENTO Y CONTROL DE RUIDO EN EL DISTRITO CAPITAL”."/>
    <s v="DEFICIENTE IMPLEMENTACIÓN DEL PROCEDIMIENTO 126PM04-PR14 - VERSIÓN 5.0. ; SE PRESENTA INCUMPLIMIENTO DEL PROCEDIMIENTO, ASÍ COMO LOS LITERALES LITERAL J Y K DEL ARTÍCULO 3 DE LA LEY 152 DE 1994, EN TANTO QUE EN MATERIA DEL SISTEMA DE CONTROL INTERNO NO SE OBSERVA LO ESTABLECIDO EN LOS LITERALES B, D, E, F Y H DEL ARTÍCULO 2º DE LA LEY 87 DE 1993 Y EL ARTÍCULO 3 DE LA LEY 1712 DE 2014 - ‘PRINCIPIO DE CALIDAD DE LA INFORMACIÓN’."/>
    <n v="1"/>
    <s v="SOCIALIZACIÓN DEL PROCEDIMIENTO 126PM04-PR14 “MONITOREO, SEGUIMIENTO Y CONTROL DE RUIDO EN EL DISTRITO CAPITAL”"/>
    <m/>
    <s v="PROCEDIMIENTO SOCIALIZADO"/>
    <s v="NO. DE SOCIALIZACIONES REALIZADAS /NO. DE SOCIALIZACIONES PROGRAMADAS DEL GRUPO RUIDO"/>
    <n v="1"/>
    <d v="2017-11-22T00:00:00"/>
    <x v="11"/>
    <n v="31.428571428571427"/>
    <n v="0"/>
    <n v="0"/>
    <n v="0"/>
    <n v="0"/>
    <n v="31.428571428571427"/>
    <s v="AC"/>
    <x v="0"/>
    <x v="0"/>
    <m/>
    <m/>
    <m/>
    <m/>
    <m/>
    <m/>
    <m/>
    <m/>
    <n v="0"/>
    <n v="0"/>
    <n v="0"/>
    <x v="0"/>
    <s v="Abierta"/>
  </r>
  <r>
    <n v="29"/>
    <s v="FILA_29"/>
    <s v="2017-11-22"/>
    <s v="126"/>
    <s v="2017 2017"/>
    <n v="57"/>
    <s v="02 - AUDITORIA DE DESEMPEÑO"/>
    <s v="Control Gestión"/>
    <s v="N/A"/>
    <s v="3.1.4"/>
    <s v="HALLAZGO ADMINISTRATIVO, POR LA INADECUADA PLANEACIÓN DE LAS ACTIVIDADES PROGRAMADAS PARA LA META 24 DEL PROYECTO 574."/>
    <s v="INADECUADA PLANEACIÓN DE LAS ACTIVIDADES PROGRAMADAS PARA LA META 24 DEL PROYECTO 574; LA SDA REALIZA UN PLAN DE ACCIÓN ANUAL EN EL CUAL DISCRIMINA LAS ACTIVIDADES A REALIZAR POR META DE CADA VIGENCIA. CARECE ENTONCES DE EVIDENCIA DOCUMENTAL QUE DÉ CUENTA DE EJERCICIOS DE PLANEACIÓN Y PRIORIZACIÓN DE LOS TEMAS U ZONAS A INTERVENIR EN LA VIGENCIA, DE ACUERDO CON LAS ACTIVIDADES PROPUESTAS EN EL PLAN DE ACCIÓN ANUAL, AUN CUANDO SE POSEE INFORMACIÓN SOBRE PUNTOS CRÍTICOS, ÁREAS CRÍTICAS."/>
    <n v="1"/>
    <s v="CONSOLIDAR LA EVIDENCIA DOCUMENTAL (REGISTROS) QUE DE CUENTA DE LOS EJERCICIOS DE PLANEACIÓN DE LAS ACTIVIDADES PROPUESTAS EN EL PLAN DE ACCIÓN ANUAL PARA EL CUMPLIMIENTO DE LA META PROPUESTA EN EL PROYECTO 979, EN EL SERVIDOR DE LA ENTIDAD"/>
    <m/>
    <s v="REGISTROS DOCUMENTALES REPORTADOS  EN EL SERVIDOR DE LA ENTIDAD CON LAS EVIDENCIAS DE SOPORTE"/>
    <s v="NO. DE REGISTROS DOCUMENTALES CON EVIDENCIAS, REGISTRADOS EN EL SERVIDOR DE LA ENTIDAD POR PARTE DEL GRUPO RUIDO/NO. TOTAL DE REGISTROS EN EL SERVIDOR"/>
    <n v="1"/>
    <d v="2017-11-22T00:00:00"/>
    <x v="11"/>
    <n v="31.428571428571427"/>
    <n v="0"/>
    <n v="0"/>
    <n v="0"/>
    <n v="0"/>
    <n v="31.428571428571427"/>
    <s v="AC"/>
    <x v="0"/>
    <x v="0"/>
    <m/>
    <m/>
    <m/>
    <m/>
    <m/>
    <m/>
    <m/>
    <m/>
    <n v="0"/>
    <n v="0"/>
    <n v="0"/>
    <x v="0"/>
    <s v="Abierta"/>
  </r>
  <r>
    <n v="30"/>
    <s v="FILA_30"/>
    <s v="2017-11-22"/>
    <s v="126"/>
    <s v="2017 2017"/>
    <n v="57"/>
    <s v="02 - AUDITORIA DE DESEMPEÑO"/>
    <s v="Control Gestión"/>
    <s v="Gestión Contractual"/>
    <s v="3.2.4"/>
    <s v="HALLAZGO ADMINISTRATIVO CON PRESUNTA INCIDENCIA DISCIPLINARIA, POR LA INADECUADA ESTRUCTURACIÓN DE LOS SOPORTES QUE ACREDITAN LA EJECUCIÓN DE LOS CONTRATOS DE PRESTACIÓN DE SERVICIOS PROFESIONALES"/>
    <s v="NO HAY UNA ADECUADA PLANEACIÓN Y ADEMÁS EN VARIOS CASOS NO SE ESTRUCTURAN LAS OBLIGACIONES EN FORMA CLARA, COHERENTE Y VERIFICABLE, COMO TAMPOCO SE EXIGEN SOPORTES IDÓNEOS PARA ACREDITAR LA EJECUCIÓN."/>
    <n v="1"/>
    <s v="EFECTUAR CAPACITACIÓN  SOBRE LAS DIRECTRICES  A SEGUIR  PARA EVIDENCIAR LA EJECUCIÓN CONTRACTUAL SEGÚN LOS SOPORTES ADJUNTADOS POR LOS CONTRATISTAS DEL GRUPO RUIDO"/>
    <m/>
    <s v="CAPACITACIÓN SOBRE ADECUADO DILIGENCIAMIENTO Y SOPORTE DEL IAAP."/>
    <s v="NO. DE CAPACITACIONES REALIZADAS A SUPERVISORES Y CONTRATISTAS /TOTAL DE CAPACITACIONES PROGRAMADAS"/>
    <n v="1"/>
    <d v="2017-11-22T00:00:00"/>
    <x v="10"/>
    <n v="22.714285714285715"/>
    <n v="0"/>
    <n v="0"/>
    <n v="0"/>
    <n v="0"/>
    <n v="22.714285714285715"/>
    <s v="AC"/>
    <x v="0"/>
    <x v="0"/>
    <m/>
    <m/>
    <m/>
    <m/>
    <m/>
    <m/>
    <m/>
    <m/>
    <n v="0"/>
    <s v="Mediante correo electrónico del 12 de Octubre de 2018, la SCAAV reportó que &quot;Se remite soporte de los procesos IAAP del área técnica de ruido, proceso en los que cada contratista anexa en archivo zip los soportes para la ejecución de cada una de las actividades. (Anexo 3. Relación de procesos cargados en forest para el IAAP)&quot;. No obstante, el soporte contenido en el anexo 3 no es pertinente para la acción formulada ni para el indicador toda vez que no se evidencian las capacitaciones ejecutadas a los supervisores y contratistas. _x000a_Alerta: Aclarar cuántas capacitaciones se programaron y allegar los soportes de las capacitaciones ejecutadas a los supervisores y contratistas sobre el adecuado diligenciamiento  soporte del IAAP, toda vez que con los soportes remitidos no es posible determinar el estado de cumplimiento de la acción."/>
    <n v="0"/>
    <x v="0"/>
    <s v="Abierta"/>
  </r>
  <r>
    <n v="31"/>
    <s v="FILA_31"/>
    <s v="2017-08-25"/>
    <s v="126"/>
    <n v="2017"/>
    <n v="53"/>
    <s v="02 - AUDITORIA DE DESEMPEÑO"/>
    <s v="Control de Resultados"/>
    <s v="N/A"/>
    <s v="4.1.1"/>
    <s v="HALLAZGO DE CARÁCTER ADMINISTRATIVO CON PRESUNTA INCIDENCIA DISCIPLINARIA, POR NO ATENDER LOS DERECHOS DE PETICIÓN RELACIONADOS CON LA DESCONTAMINACIÓN DEL AIRE DE LA CIUDAD, DENTRO DE LOS PLAZOS PREVISTOS EN EL RESPECTIVO MARCO NORMATIVO."/>
    <s v="ESTA SITUACIÓN SE DEBE A LA FALTA DE GESTIÓN DE LA SDA PARA ATENDER CON LA OPORTUNIDAD DEBIDA LAS PETICIONES QUE RECIBE, EN CONTRAVÍA DE LOS PRINCIPIOS DE EFICIENCIA, EFICACIA, TRANSPARENCIA, ECONOMÍA Y CELERIDAD. LAS CIRCUNSTANCIAS DESCRITAS AFECTAN A LOS RESPECTIVOS PETICIONARIOS QUE NO CUENTAN CON UNA OPORTUNA RESPUESTA, ADEMÁS DEL IMPACTO NEGATIVO QUE SE GENERA EN LA ACTIVIDAD INSTITUCIONAL POR CUENTA DE ESA INADECUADA GESTIÓN."/>
    <n v="1"/>
    <s v="ATENDER OPORTUNAMENTE LOS DERECHOS DE PETICIÓN RELACIONADOS CON LA CONTAMINACIÓN DEL AIRE DE LA CIUDAD (FUENTES FIJAS, FUENTES MÓVILES)."/>
    <m/>
    <s v="DERECHOS DE PETICIÓN ATENDIDOS OPORTUNAMENTE."/>
    <s v="DERECHOS DE PETICIÓN ATENDIDOS OPORTUNAMENTE / NÚMERO DE DERECHOS DE PETICIÓN RECIBIDOS"/>
    <n v="1"/>
    <d v="2017-08-28T00:00:00"/>
    <x v="11"/>
    <n v="43.714285714285715"/>
    <n v="95.8"/>
    <n v="1"/>
    <n v="43.714285714285715"/>
    <n v="43.714285714285715"/>
    <n v="43.714285714285715"/>
    <s v="AC"/>
    <x v="0"/>
    <x v="0"/>
    <m/>
    <m/>
    <m/>
    <m/>
    <m/>
    <m/>
    <m/>
    <m/>
    <n v="95.8"/>
    <s v="Mediante correo electrónico del 12 de Octubre de 2018, la SCAAV reportó que &quot;Se remite informe de la atención oportuna de las PQR's por parte de la subdirección con los soportes de seguimiento que se realiza para dar la respuesta en los términos establecidos. (INFORME SEGUIMIENTO A QUEJAS Y RECLAMOS.docx y Seguimiento a PQRS 2017 - 2018.zip)&quot;. Según el documento &quot;INFORME SEGUIMIENTO A QUEJAS Y RECLAMOS&quot; entre el mes de Agosto de 2017 y Junio de 2018 se recibieron un total de 5.213 PQR´s de los cuales se atendieron oportunamente 4.995 que representan el 95,8% de cumplimiento que se justifica en que &quot;Se presentó un problema con el aplicativo FOREST, en la puesta en marcha de la actualización del Proceso de Quejas 4.0, lo que derivó en la funcionalidad obsoleta del aplicativo, por ende se detuvo el trámite de PQRS, mientras se solucionaba el problema, durante este tiempo se vencieron las PQRS recibidas&quot;. Los soportes permiten concluir que la SCAAV realiza un seguimiento permanente al estado de trámite  de las PQR´s recibidas con una tendencia de incremento de la eficiencia para el segundo trimestre de 2018._x000a_Recomendación: Mantener los seguimientos al estado de trámite de las PQR´s para procurar que la totalidad se atienden dentro de los términos de ley."/>
    <n v="100"/>
    <x v="0"/>
    <s v="Abierta"/>
  </r>
  <r>
    <n v="32"/>
    <s v="FILA_32"/>
    <s v="2018-01-29"/>
    <s v="126"/>
    <n v="2017"/>
    <n v="62"/>
    <s v="02 - AUDITORIA DE DESEMPEÑO"/>
    <s v="Control Gestión"/>
    <s v="N/A"/>
    <s v="3.1.1"/>
    <s v="HALLAZGO ADMINISTRATIVO, POR EL DESARROLLO INADECUADO DE ALGUNAS ACTIVIDADES PREVISTAS PARA EL CUMPLIMIENTO DE METAS,  EN EL MARCO DE LAS LÍNEAS PROGRAMÁTICAS DE LA POLÍTICA DE HUMEDALES DEL DISTRITO CAPITAL."/>
    <s v="FALTA ARMONIZACIÓN ENTRE PLAN DE ACCIÓN DE LA POLÍTICA PÚBLICA DE HUMEDALES Y PMAS POR PLAN DE ACCIÓN DE LA POLÍTICA ADOPTADO EN 2015 Y PMAS ADOPTADOS EN VIGENCIAS ANTERIORES"/>
    <n v="1"/>
    <s v="REVISAR LOS PLANES DE MANEJO AMBIENTAL - PMA DE LOS PARQUES ECOLÓGICOS DISTRITALES DE HUMEDAL - PEDH, CON EL FIN DE ARMONIZAR LAS ACCIONES DE LOS QUE ASÍ LO REQUIERAN, CON LAS CONTENIDAS EN EL PLAN DE ACCIÓN DE LA POLÍTICA PÚBLICA DISTRITAL DE HUMEDALES."/>
    <m/>
    <s v="REVISIÓN ARMONIZACIÓN DE  PMAS FRENTE A PLAN DE ACCIÓN DE LA POLÍTICA DE HUMEDALES"/>
    <s v="PMA ARMONIZADOS /  TOTAL DE PMAS"/>
    <n v="100"/>
    <d v="2018-02-12T00:00:00"/>
    <x v="12"/>
    <n v="46"/>
    <n v="0"/>
    <n v="0"/>
    <n v="0"/>
    <n v="0"/>
    <n v="0"/>
    <s v="AC"/>
    <x v="3"/>
    <x v="10"/>
    <m/>
    <m/>
    <m/>
    <m/>
    <m/>
    <m/>
    <m/>
    <m/>
    <n v="0"/>
    <n v="0"/>
    <n v="0"/>
    <x v="2"/>
    <s v="Abierta"/>
  </r>
  <r>
    <n v="33"/>
    <s v="FILA_33"/>
    <s v="2017-11-22"/>
    <s v="126"/>
    <s v="2017 2017"/>
    <n v="57"/>
    <s v="02 - AUDITORIA DE DESEMPEÑO"/>
    <s v="Control Gestión"/>
    <s v="N/A"/>
    <s v="3.1.2"/>
    <s v="HALLAZGO ADMINISTRATIVO CON PRESUNTA INCIDENCIA DISCIPLINARIA, POR NO CONTAR CON LA HOJA DE VIDA Y REPORTE DE MEDICIÓN DEL INDICADOR “% DE REDUCCIÓN EN LA CONTAMINACIÓN SONORA EN ÁREAS ESTRATÉGICAS DEFINIDAS”, EN EL MARCO DE LA META 24 DEL PROYECTO DE INVERSIÓN 574"/>
    <s v="NO CONTAR CON LA HOJA DE VIDA Y REPORTE DE MEDICIÓN DEL INDICADOR “% DE REDUCCIÓN EN LA  CONTAMINACIÓN SONORA EN ÁREAS ESTRATÉGICAS DEFINIDAS”, DE LA META 24 DEL PROYECTO DE INVERSIÓN 574. NO SE CUENTA CON LA HOJA DE VIDA Y REPORTE DE MEDICIÓN DEL INDICADOR “% DE REDUCCIÓN EN LA CONTAMINACIÓN SONORA EN ÁREAS ESTRATÉGICAS DEFINIDAS”, NO TIENE CONFIGURADO EL SOPORTE PARA LA VERIFICACIÓN DE LA INFORMACIÓN  REPORTADA POR LA ENTIDAD, PARA EL CUMPLIMIENTO DE LA META DE PLAN DE DESARROLLO."/>
    <n v="1"/>
    <s v="REPORTAR EN EL POA AVANCES DEL PROYECTO DE INVERSIÓN 979 DE SCAAV DE ACUERDO CON LA HOJA DE VIDA DEL INDICADOR."/>
    <m/>
    <s v="REPORTES DEL PROYECTO EN EL POA"/>
    <s v="REPORTES EFECTUADOS EN EL POA/TOTAL DE REPORTES PROGRAMADOS EN EL POA"/>
    <n v="1"/>
    <d v="2017-11-22T00:00:00"/>
    <x v="13"/>
    <n v="52"/>
    <n v="8.33"/>
    <n v="1"/>
    <n v="52"/>
    <n v="0"/>
    <n v="0"/>
    <s v="AC"/>
    <x v="0"/>
    <x v="0"/>
    <m/>
    <m/>
    <m/>
    <m/>
    <m/>
    <m/>
    <m/>
    <m/>
    <n v="8.33"/>
    <s v="Mediante correo electrónico del 12 de Octubre de 2018, la SCAAV informó que &quot;Se remite soporte de correo en el cual se envía el POA del Proyecto 979, el cual corresponde a un indicador que se mide anualmente, pero se realiza un reporte mes a mes, en el que se da el avance de las actividades realizadas en las 4 zonas críticas. (Anexo 1. Correo electrónico POA)&quot;. Revisado el soporte allegado que corresponde al correo electrónico del 28 de Septiembre de 2018 se evidencia que se remitió el informe POA 979 correspondiente al mes de Septiembre de la vigencia 2018; no obstante, el soporte es insuficiente para demostrar que mes a mes se reporta al avance del estado del proyecto. Revisado en el aplicativo ISOLUCION el estado del indicador 652 &quot;Reducción de niveles de ruido en las zonas críticas, dado en decibeles&quot; se encuentra en la ficha técnica que la fecha de reporte del indicador es anual con corte al 31 de Diciembre de 2018 aunque la fecha de ejecución de la acción se cumple el 21 de Noviembre de 2018. _x000a_Recomendación: Para el próximo seguimiento se deben aportar los registros de los reportes mensuales del estado del proyecto 979 y, en todo caso, registrar el estado del indicador al corte 31 de Diciembre de 2018, ya que con los soportes allegados no es posible evidenciar su cumplimiento."/>
    <n v="50"/>
    <x v="2"/>
    <s v="Abierta"/>
  </r>
  <r>
    <n v="34"/>
    <s v="FILA_34"/>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INCUMPLIMIENTO EN LOS PROTOCOLOS DE INTERVENCION DE LOS HUMEDALES EL TUNJO, SALITRE Y LA ISLA"/>
    <n v="1"/>
    <s v="CUMPLIR CON LA INTERVENCIÓN EN LOS HUMEDALES EL TUNJO Y SALITRE SEGÚN LO ESTABLECIDO EN EL PROTOCOLO DE RECUPERACAIÓN Y REHABILITACIÓN ECOLÓGICA DE HUMEDALES EN CENTROS URBANOS MIENTRAS SE FORMULAN O CULMINAN LOS PMA"/>
    <m/>
    <s v="CUMPLIMIENTO DE LOS PROTOCOLOS DE INTERVENCION DE LOS 2 HUMEDALES"/>
    <s v="ACTIVIDADES EJECUTADAS DURANTE EL PERIODO / ACTIVIDADES PROGRAMADAS PARA EL PERIODO"/>
    <n v="100"/>
    <d v="2018-02-12T00:00:00"/>
    <x v="12"/>
    <n v="46"/>
    <n v="0"/>
    <n v="0"/>
    <n v="0"/>
    <n v="0"/>
    <n v="0"/>
    <s v="AC"/>
    <x v="3"/>
    <x v="10"/>
    <m/>
    <m/>
    <m/>
    <m/>
    <m/>
    <m/>
    <m/>
    <s v="mediante rad 2018IE244875 de 19-10-2018 la SGCD solicita el PM y su seguimiento"/>
    <n v="0"/>
    <n v="0"/>
    <n v="0"/>
    <x v="2"/>
    <s v="Abierta"/>
  </r>
  <r>
    <n v="35"/>
    <s v="FILA_35"/>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FALTAN LOS ACTOS ADMINISTRATIVOS (RESOLUCIÓN DE LA SDA PARA APROBAR LOS PMA DE PEDH EL TUNJO Y EL SALITRE)"/>
    <n v="2"/>
    <s v="ENVIAR A LA DIRECCIÓN LEGAL AMBIENTAL DE LA SECRETARÍA DISTRITAL DE AMBIENTE LOS DOCUMENTOS TÉCNICOS RECIBIDOS PARA SU TRÁMITE DE APROBACIÓN, SEGÚN MARCO NORMATIVO VIGENTE."/>
    <m/>
    <s v="PLANES DE MANEJO ADOPTADOS."/>
    <s v="PLANES DE MANEJO ADOPTADOS"/>
    <n v="100"/>
    <d v="2018-02-12T00:00:00"/>
    <x v="12"/>
    <n v="46"/>
    <n v="0"/>
    <n v="0"/>
    <n v="0"/>
    <n v="0"/>
    <n v="0"/>
    <s v="AC"/>
    <x v="2"/>
    <x v="8"/>
    <m/>
    <m/>
    <m/>
    <m/>
    <m/>
    <m/>
    <m/>
    <s v="mediante rad 2018IE244875 de 19-10-2018 la SGCD solicita el PM y su seguimiento"/>
    <n v="0"/>
    <n v="0"/>
    <n v="0"/>
    <x v="2"/>
    <s v="Abierta"/>
  </r>
  <r>
    <n v="36"/>
    <s v="FILA_36"/>
    <s v="2018-01-29"/>
    <s v="126"/>
    <n v="2017"/>
    <n v="62"/>
    <s v="02 - AUDITORIA DE DESEMPEÑO"/>
    <s v="Control Gestión"/>
    <s v="N/A"/>
    <s v="3.1.2"/>
    <s v="HALLAZGO ADMINISTRATIVO CON PRESUNTA INCIDENCIA DISCIPLINARIA, POR NO CONTAR CON LOS PMA DE LOS HUMEDALES EL TUNJO, SALITRE Y LA ISLA, Y POR NO CONSIDERAR EN SU INTERVENCIÓN EL PROTOCOLO DE RECUPERACIÓN Y REHABILITACIÓN ECOLÓGICA DE HUMEDALES."/>
    <s v="SE REQUIERE UN PROCESO DE CONSULTA PREVIA CON LA COMUNIDAD INDÍGENA DEL PEDH LA ISLA, DESPUÉS DEL CUAL SE PODRÁ DISEÑAR, PARTICIPATIVAMENTE, EL PMA"/>
    <n v="3"/>
    <s v="ACTUALIZAR EL PROCEDIMIENTO &quot;FORMULACIÓN Y/O AJUSTES DE POLÍTICAS Y/O INSTRUMENTOS DE PLANEACIÓN AMBIENTAL&quot; CÓDIGO 26PM02-PR13- MEDIANTE LA INCLUSIÓN DE UN CONTROL PARA GARANTIZAR LA APLICACIÓN DEL PROCESO DE CONSULTA PREVIA EN CASO DE QUE SE REQUIERA."/>
    <m/>
    <s v="PROCEDIMIENTO AJUSTADO"/>
    <s v="PROCEDIMIENTO AJUSTADO"/>
    <n v="100"/>
    <d v="2018-02-12T00:00:00"/>
    <x v="12"/>
    <n v="46"/>
    <n v="0"/>
    <n v="0"/>
    <n v="0"/>
    <n v="0"/>
    <n v="0"/>
    <s v="AC"/>
    <x v="2"/>
    <x v="8"/>
    <m/>
    <m/>
    <m/>
    <m/>
    <m/>
    <m/>
    <m/>
    <s v="mediante rad 2018IE244875 de 19-10-2018 la SGCD solicita el PM y su seguimiento"/>
    <n v="0"/>
    <n v="0"/>
    <n v="0"/>
    <x v="2"/>
    <s v="Abierta"/>
  </r>
  <r>
    <n v="37"/>
    <s v="FILA_37"/>
    <s v="2018-01-29"/>
    <s v="126"/>
    <n v="2017"/>
    <n v="62"/>
    <s v="02 - AUDITORIA DE DESEMPEÑO"/>
    <s v="Control Gestión"/>
    <s v="N/A"/>
    <s v="3.1.3"/>
    <s v="HALLAZGO ADMINISTRATIVO, POR EL INADECUADO DESARROLLO DE ALGUNAS ACTIVIDADES CORRESPONDIENTES A LAS CINCO (5) ESTRATEGIAS PARA LA EJECUCIÓN DE LOS PMAS APROBADOS."/>
    <s v="PROGRAMAS Y PROYECTOS DE LOS PMAS, ATENDIDOS PARCIALMENTE O SIN EJECUTAR"/>
    <n v="1"/>
    <s v="REVISAR LOS PMAS CON EL FIN DE PRIORIZAR LOS QUE REQUIERAN ACTUALIZACIÓN, DE CONFORMIDAD CON LO ESTIPULADO EN LA RESOLUCIÓN NO. 196 DE 2006 DEL MINISTERIO DE AMBIENTE Y DESARROLLO SOSTENIBLE."/>
    <m/>
    <s v="PRIORIZACIÓN PMA PARA ACTUALIZACIÓN"/>
    <s v="PMA ACTUALIZADOS / PMA PRIORIZADOS PARA ACTUALIZACIÓN"/>
    <n v="100"/>
    <d v="2018-02-12T00:00:00"/>
    <x v="12"/>
    <n v="46"/>
    <n v="0"/>
    <n v="0"/>
    <n v="0"/>
    <n v="0"/>
    <n v="0"/>
    <s v="AC"/>
    <x v="3"/>
    <x v="10"/>
    <m/>
    <m/>
    <m/>
    <m/>
    <m/>
    <m/>
    <m/>
    <m/>
    <n v="0"/>
    <n v="0"/>
    <n v="0"/>
    <x v="2"/>
    <s v="Abierta"/>
  </r>
  <r>
    <n v="38"/>
    <s v="FILA_38"/>
    <s v="2018-01-29"/>
    <s v="126"/>
    <n v="2017"/>
    <n v="62"/>
    <s v="02 - AUDITORIA DE DESEMPEÑO"/>
    <s v="Control Gestión"/>
    <s v="N/A"/>
    <s v="3.1.4"/>
    <s v="HALLAZGO ADMINISTRATIVO CON PRESUNTA INCIDENCIA DISCIPLINARIA, POR LA FALTA DE SEGUIMIENTO Y EXIGENCIA DE AVANCES, FRENTE AL CUMPLIMIENTO DE ALGUNAS ESTRATEGIAS DE LOS PMAS, APROBADOS A LA FECHA."/>
    <s v="FALTAN INDICADORES DE RESULTADO Y DE GRADO DE AVANCE AL CUMPLIMIENTO EN LA IMPLEMENTACIÓN DE LOS PMAS"/>
    <n v="1"/>
    <s v="IMPLEMENTAR UNA HERRAMIENTA QUE PERMITA REALIZAR SEGUIMIENTO AL CUMPLIMIENTO DE LAS ACCIONES ESTABLECIDAS EN LOS PMAS."/>
    <m/>
    <s v="IMPLEMENTACIÓN DE HERRAMIENTA"/>
    <s v="HERRAMIENTA EN FUNCIONAMIENTO"/>
    <n v="100"/>
    <d v="2018-02-12T00:00:00"/>
    <x v="12"/>
    <n v="46"/>
    <n v="0"/>
    <n v="0"/>
    <n v="0"/>
    <n v="0"/>
    <n v="0"/>
    <s v="AC"/>
    <x v="3"/>
    <x v="10"/>
    <m/>
    <m/>
    <m/>
    <m/>
    <m/>
    <m/>
    <m/>
    <s v="mediante rad 2018IE244875 de 19-10-2018 la SGCD solicita el PM y su seguimiento"/>
    <n v="0"/>
    <n v="0"/>
    <n v="0"/>
    <x v="2"/>
    <s v="Abierta"/>
  </r>
  <r>
    <n v="39"/>
    <s v="FILA_39"/>
    <s v="2018-01-29"/>
    <s v="126"/>
    <n v="2017"/>
    <n v="62"/>
    <s v="02 - AUDITORIA DE DESEMPEÑO"/>
    <s v="Control Gestión"/>
    <s v="N/A"/>
    <s v="3.1.4"/>
    <s v="HALLAZGO ADMINISTRATIVO CON PRESUNTA INCIDENCIA DISCIPLINARIA, POR LA FALTA DE SEGUIMIENTO Y EXIGENCIA DE AVANCES, FRENTE AL CUMPLIMIENTO DE ALGUNAS ESTRATEGIAS DE LOS PMAS, APROBADOS A LA FECHA."/>
    <s v="BAJA EXIGENCIA AL CUMPLIMIENTO DE LA IMPLEMENTACIÓN DE LOS PMAS POR PARTE DE LOS ACTORES INTERNOS Y EXTERNOS INVOLUCRADOS"/>
    <n v="2"/>
    <s v="REALIZAR ALERTAS DE SEGUIMIENTO, A LAS DEPENDENCIAS RESPONSABLES  DE LAS ACCIONES DE CONTROL POR INCUMPLIMIENTOS EN LA IMPLEMENTACIÓN DE LOS PMAS"/>
    <m/>
    <s v="REQUERIMIENTOS INTERNOS Y EXTERNOS"/>
    <s v="REQUERIMIENTOS CON SEGUIMIENTO / REQUERIMIENTOS REALIZADOS"/>
    <n v="0.5"/>
    <d v="2018-02-12T00:00:00"/>
    <x v="12"/>
    <n v="46"/>
    <n v="0"/>
    <n v="0"/>
    <n v="0"/>
    <n v="0"/>
    <n v="0"/>
    <s v="AC"/>
    <x v="3"/>
    <x v="10"/>
    <m/>
    <m/>
    <m/>
    <m/>
    <m/>
    <m/>
    <m/>
    <s v="mediante rad 2018IE244875 de 19-10-2018 la SGCD solicita el PM y su seguimiento"/>
    <n v="0"/>
    <n v="0"/>
    <n v="0"/>
    <x v="2"/>
    <s v="Abierta"/>
  </r>
  <r>
    <n v="40"/>
    <s v="FILA_40"/>
    <s v="2018-01-29"/>
    <s v="126"/>
    <n v="2017"/>
    <n v="62"/>
    <s v="02 - AUDITORIA DE DESEMPEÑO"/>
    <s v="Control Gestión"/>
    <s v="N/A"/>
    <s v="3.1.5"/>
    <s v="HALLAZGO ADMINISTRATIVO, POR NO CONTAR CON UNA PERMANENTE ADMINISTRACIÓN DE LOS PARQUES ECOLÓGICOS DISTRITALES DE HUMEDAL, PARA GARANTIZAR SU CONSERVACIÓN Y RECUPERACIÓN"/>
    <s v="LOS PEDH PRESENTAN LAPSOS SIN ADMINISTRACIÓN, CONTRATOS  CON DURACIÓN PROMEDIO DE 8 MESES"/>
    <n v="1"/>
    <s v="PLANTEAR PLAN DE CONTINGENCIA DE ADMINISTRACIÓN DE LOS PEDH, A EFECTOS DE GARANTIZAR SU ADMINISTRACIÓN CONSTANTE."/>
    <m/>
    <s v="PLAN DE CONTINGENCIA ELABORADO"/>
    <s v="PLAN DE CONTINGENCIA ELABORADO"/>
    <n v="100"/>
    <d v="2018-02-12T00:00:00"/>
    <x v="12"/>
    <n v="46"/>
    <n v="0"/>
    <n v="0"/>
    <n v="0"/>
    <n v="0"/>
    <n v="0"/>
    <s v="AC"/>
    <x v="1"/>
    <x v="11"/>
    <m/>
    <m/>
    <m/>
    <m/>
    <m/>
    <m/>
    <m/>
    <m/>
    <n v="0"/>
    <n v="0"/>
    <n v="0"/>
    <x v="2"/>
    <s v="Abierta"/>
  </r>
  <r>
    <n v="41"/>
    <s v="FILA_41"/>
    <s v="2017-11-22"/>
    <s v="126"/>
    <s v="2017 2017"/>
    <n v="57"/>
    <s v="02 - AUDITORIA DE DESEMPEÑO"/>
    <s v="Control Gestión"/>
    <s v="N/A"/>
    <s v="3.1.5"/>
    <s v="HALLAZGO ADMINISTRATIVO CON PRESUNTA INCIDENCIA DISCIPLINARIA, POR INCUMPLIMIENTO DE ALGUNAS OBLIGACIONES DEL CONVENIO INTERADMINISTRATIVO 033 DE 2011."/>
    <s v="SE IDENTIFICARON DOS INFORMES TÉCNICOS RELACIONADOS CON LA EVALUACIÓN DE LOS NIVELES DE RUIDO DE AERONAVES EN ZONAS ALEDAÑAS AL AEROPUERTO INTERNACIONAL EL DORADO, LOS CUALES CORRESPONDEN AL PRIMER Y SEGUNDO SEMESTRE DE 2015."/>
    <n v="1"/>
    <s v="ACTUALIZAR EL PROCEDIMIENTO &quot;OPERACIÓN DEL SISTEMA DE MONITOREO Y VIGILANCIA DE RUIDO DEL AEROPUERTO EL DORADO&quot; (126PM04-PR13)."/>
    <m/>
    <s v="PROCEDIMIENTO ACTUALIZADO"/>
    <s v="PROCEDIMIENTO ACTUALIZADO"/>
    <n v="1"/>
    <d v="2017-11-22T00:00:00"/>
    <x v="13"/>
    <n v="52"/>
    <n v="0"/>
    <n v="0"/>
    <n v="0"/>
    <n v="0"/>
    <n v="0"/>
    <s v="AC"/>
    <x v="0"/>
    <x v="0"/>
    <m/>
    <m/>
    <m/>
    <m/>
    <m/>
    <m/>
    <m/>
    <m/>
    <n v="0"/>
    <n v="0"/>
    <n v="0"/>
    <x v="2"/>
    <s v="Abierta"/>
  </r>
  <r>
    <n v="42"/>
    <s v="FILA_42"/>
    <s v="2017-11-22"/>
    <s v="126"/>
    <s v="2017 2017"/>
    <n v="57"/>
    <s v="02 - AUDITORIA DE DESEMPEÑO"/>
    <s v="Control Gestión"/>
    <s v="N/A"/>
    <s v="3.1.6"/>
    <s v="HALLAZGO ADMINISTRATIVO, POR DEFICIENCIAS EN LA ADMINISTRACIÓN DE LOS DATOS GENERADOS POR LOS EQUIPOS DE LA RED DE MONITOREO DEL AEROPUERTO EL DORADO"/>
    <s v="LAS 5 ESTACIONES Y LA RED DE MONITOREO ESTÁN EN FUNCIONAMIENTO Y ARROJAN RESULTADOS, ESTOS NO SE PUEDEN COMPARAR NI CORRELACIONAR, PORQUE NO SE CUENTA CON LA INFORMACIÓN QUE BRINDABA LA AERONÁUTICA CIVIL A TRAVÉS DEL RADAR. NO EXISTE UN SOPORTE TÉCNICO QUE DÉ CUENTA DE LOS BENEFICIOS EN LA UTILIZACIÓN DE LOS RESULTADOS QUE ESTÁN GENERANDO TANTO LAS 5 ESTACIONES DE MONITOREO DE PRESIÓN SONORA, COMO LA RED DE MONITOREO UBICADA EN EL AEROPUERTO INTERNACIONAL EL DORADO."/>
    <n v="1"/>
    <s v="IMPLEMENTAR UN SISTEMA DE GENERACIÓN DE DATOS DE VUELO, PARA CORRELACIONAR LOS INDICADORES ACÚSTICOS DE LAS ESTACIONES DE MONITOREO DE RUIDO."/>
    <m/>
    <s v="SISTEMA DE GENERACIÓN IMPLEMENTADO"/>
    <s v="NO. DE SISTEMAS IMPLEMENTADOS"/>
    <n v="1"/>
    <d v="2017-11-22T00:00:00"/>
    <x v="13"/>
    <n v="52"/>
    <n v="0"/>
    <n v="0"/>
    <n v="0"/>
    <n v="0"/>
    <n v="0"/>
    <s v="AC"/>
    <x v="0"/>
    <x v="0"/>
    <m/>
    <m/>
    <m/>
    <m/>
    <m/>
    <m/>
    <m/>
    <s v="mediante rad 2018IE244875 de 19-10-2018 la SGCD solicita el PM y su seguimiento"/>
    <n v="0"/>
    <n v="0"/>
    <n v="0"/>
    <x v="2"/>
    <s v="Abierta"/>
  </r>
  <r>
    <n v="43"/>
    <s v="FILA_43"/>
    <s v="2018-01-29"/>
    <s v="126"/>
    <n v="2017"/>
    <n v="62"/>
    <s v="02 - AUDITORIA DE DESEMPEÑO"/>
    <s v="Control Gestión"/>
    <s v="N/A"/>
    <s v="3.1.6"/>
    <s v="HALLAZGO ADMINISTRATIVO CON PRESUNTA INCIDENCIA DISCIPLINARIA, POR LA FALTA DE MEDIDAS ADOPTADAS FRENTE A FACTORES DE DETERIORO DE LOS DIFERENTES PARQUES ECOLÓGICOS DE HUMEDAL DEL DISTRITO CAPITAL."/>
    <s v="INSUFICIENTE APLICACIÓN DE MEDIDAS PREVENTIVAS Y SANCIONES FRENTE A INCUMPLIMIENTOS EN LA IMPLEMENTACIÓN DE LOS PMA Y/O FACTORES DE DETERIORO EN LOS PEDH"/>
    <n v="1"/>
    <s v="REALIZAR INFORMES TÉCNICOS  PARA REMITIRLOS LOS QUE PRESENTEN INFRACCIONES  O  FACTORES DE DETERIORO A LA DCA PARA QUE SE ADELANTEN LOS PROCESOS PERTINENTES"/>
    <m/>
    <s v="INFORMES TÉCNICOS REMITIDOS"/>
    <s v="NO. DE INFORMES REMITIDOS A DCA PARA ADELANTAR PROCESOS DURANTE EL PERIODO"/>
    <n v="100"/>
    <d v="2018-02-12T00:00:00"/>
    <x v="12"/>
    <n v="46"/>
    <n v="0"/>
    <n v="0"/>
    <n v="0"/>
    <n v="0"/>
    <n v="0"/>
    <s v="AC"/>
    <x v="3"/>
    <x v="10"/>
    <m/>
    <m/>
    <m/>
    <m/>
    <m/>
    <m/>
    <m/>
    <s v="mediante rad 2018IE244875 de 19-10-2018 la SGCD solicita el PM y su seguimiento"/>
    <n v="0"/>
    <n v="0"/>
    <n v="0"/>
    <x v="2"/>
    <s v="Abierta"/>
  </r>
  <r>
    <n v="44"/>
    <s v="FILA_44"/>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REALIZAR SEGUIMIENTO DE RESPUESTAS TRIMESTRAL REMITIDAS AL ANLA"/>
    <n v="1"/>
    <s v="REALIZAR SEGUIMIENTO DE RESPUESTAS TRIMESTRAL REMITIDAS AL ANLA"/>
    <m/>
    <s v="SEGUIMIENTO TRIMESTRAL REMITIDAS AL ANLA"/>
    <s v="NO. DE SEGUIMIENTOS REALIZADOS EN EL TRIMESTRE/ NO. TOTAL  DE SEGUIMIENTOS PROGRAMADOS EN EL TRIMESTRE"/>
    <n v="1"/>
    <d v="2017-11-22T00:00:00"/>
    <x v="13"/>
    <n v="52"/>
    <n v="0"/>
    <n v="0"/>
    <n v="0"/>
    <n v="0"/>
    <n v="0"/>
    <s v="AC"/>
    <x v="0"/>
    <x v="0"/>
    <m/>
    <m/>
    <m/>
    <m/>
    <m/>
    <m/>
    <m/>
    <m/>
    <n v="0"/>
    <n v="0"/>
    <n v="0"/>
    <x v="2"/>
    <s v="Abierta"/>
  </r>
  <r>
    <n v="45"/>
    <s v="FILA_45"/>
    <s v="2017-11-22"/>
    <s v="126"/>
    <s v="2017 2017"/>
    <n v="57"/>
    <s v="02 - AUDITORIA DE DESEMPEÑO"/>
    <s v="Control Gestión"/>
    <s v="N/A"/>
    <s v="3.1.7"/>
    <s v="HALLAZGO ADMINISTRATIVO CON PRESUNTA INCIDENCIA DISCIPLINARIA, POR LA FALTA DE GESTIÓN EN EL CONTROL DE LA CONTAMINACIÓN AUDITIVA DE LAS LOCALIDADES ALEDAÑAS AL AEROPUERTO EL DORADO"/>
    <s v="LA SDA NO EJECUTA LA OBLIGACIÓN DE PREVENCIÓN Y CORRECCIÓN DE LA CONTAMINACIÓN AUDITIVA, ASÍ COMO ESTABLECER LA RESPECTIVA RED DE MONITOREO, DE ACUERDO CON EL DECRETO DISTRITAL 109 DE 2009, MODIFICADO POR EL DECRETO DISTRITAL 175 DE 2009."/>
    <n v="2"/>
    <s v="ACTUALIZAR EL PROCEDIMIENTO &quot;ACTUALIZACIÓN DE LAS ZONAS CRITICAS DE LAS MAPAS DE RUIDO DE BOGOTÁ &quot; (126PM04-PR58)"/>
    <m/>
    <s v="PROCEDIMIENTO ACTUALIZADO"/>
    <s v="NO. DE PROCEDIMIENTOS ACTUALIZADOS"/>
    <n v="0.01"/>
    <d v="2017-11-22T00:00:00"/>
    <x v="13"/>
    <n v="52"/>
    <n v="0"/>
    <n v="0"/>
    <n v="0"/>
    <n v="0"/>
    <n v="0"/>
    <s v="AC"/>
    <x v="0"/>
    <x v="0"/>
    <m/>
    <m/>
    <m/>
    <m/>
    <m/>
    <m/>
    <m/>
    <m/>
    <n v="0"/>
    <n v="0"/>
    <n v="0"/>
    <x v="2"/>
    <s v="Abierta"/>
  </r>
  <r>
    <n v="46"/>
    <s v="FILA_46"/>
    <s v="2018-01-29"/>
    <s v="126"/>
    <n v="2017"/>
    <n v="62"/>
    <s v="02 - AUDITORIA DE DESEMPEÑO"/>
    <s v="Control Gestión"/>
    <s v="Gestión Contractual"/>
    <s v="3.2.1"/>
    <s v="HALLAZGO ADMINISTRATIVO, POR LA EJECUCIÓN DEL CONTRATO DE PRESTACIÓN DE SERVICIOS PROFESIONALES 1019 DE 2015 POR PARTE DEL CONTRATISTA CESIONARIO, SIN TENER APROBADA LA RESPECTIVA PÓLIZA DE CUMPLIMIENTO."/>
    <s v="FALTA DE CONTROLES EN EL PROCEDIMIENTO 126PA04-PR37 SUSCRIPCIÒN Y LEGALIZACIÒN DE CONTRATOS."/>
    <n v="1"/>
    <s v="ACTUALIZAR EL PROCEDIMIENTO SUSCRIPCIÓN Y LEGALIZACIÓN DE CONTRATOS  CÓDIGO: 126PA04-PR37 EN EL SENTIDO DE INCLUIR LINEAMIENTOS Y POLITICAS DE OPERACIÒN."/>
    <m/>
    <s v="PROCEDIMIENTO ACTUALIZADO"/>
    <s v="PROCEDIMIENTO ACTUALIZADO"/>
    <n v="100"/>
    <d v="2018-02-12T00:00:00"/>
    <x v="12"/>
    <n v="46"/>
    <n v="0"/>
    <n v="0"/>
    <n v="0"/>
    <n v="0"/>
    <n v="0"/>
    <s v="AC"/>
    <x v="1"/>
    <x v="12"/>
    <m/>
    <m/>
    <m/>
    <m/>
    <m/>
    <m/>
    <m/>
    <m/>
    <n v="0"/>
    <n v="0"/>
    <n v="0"/>
    <x v="2"/>
    <s v="Abierta"/>
  </r>
  <r>
    <n v="47"/>
    <s v="FILA_47"/>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1"/>
    <s v="CONSULTAR A LA SUPERINTENDENCIA FINANCIERA DE FRENTE A LA ESPECIFICIDAD Y DETERMINACIÒN DEL ASEGURADO, TOMADOR Y BENEFICIARIO EN LA CARATULA DE LA PÒLIZA DE RESPONSABILIDAD CIVIL EXTRACONTRACTUAL, PARA QUE DE ACUERDO A ÉSTE PRONUNCIAMIENTO SE TOMEN LAS MEDIDAS NECESARIAS."/>
    <m/>
    <s v="CONSULTAS REALIZADAS"/>
    <s v="CONSULTAS REALIZADAS"/>
    <n v="100"/>
    <d v="2018-02-12T00:00:00"/>
    <x v="12"/>
    <n v="46"/>
    <n v="0"/>
    <n v="0"/>
    <n v="0"/>
    <n v="0"/>
    <n v="0"/>
    <s v="AC"/>
    <x v="1"/>
    <x v="13"/>
    <m/>
    <m/>
    <m/>
    <m/>
    <m/>
    <m/>
    <m/>
    <m/>
    <n v="0"/>
    <n v="0"/>
    <n v="0"/>
    <x v="2"/>
    <s v="Abierta"/>
  </r>
  <r>
    <n v="48"/>
    <s v="FILA_48"/>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INOBSERVANCIA DE LOS SUPERVISORES DE LA ACTUALIZACIÒN DE LOS VALORES DE LAS PÒLIZAS CORRESPONDIENTES A RCE"/>
    <n v="2"/>
    <s v="SOLICITAR A CADA UNO DE LOS SUPERVISORES REMITIR A LA SUBDIRECCIÒN CONTRACTUAL LAS PÒLIZAS ACTUALIZADAS CORRESPONDIENTES A RCE CON EL FIN DE VERIFICAR LA ACTUALIZACIÒN DE SU VALOR A LA VIGENCIA ACTUAL, PARA EL AMPARO CORRESPONDIENTE."/>
    <m/>
    <s v="PÓLIZAS ACTUALIZADAS"/>
    <s v="PÓLIZAS ACTUALIZADAS / TOTAL DE PÓLIZAS PARA ACTUALIZACIÓN"/>
    <n v="100"/>
    <d v="2018-02-12T00:00:00"/>
    <x v="12"/>
    <n v="46"/>
    <n v="0"/>
    <n v="0"/>
    <n v="0"/>
    <n v="0"/>
    <n v="0"/>
    <s v="AC"/>
    <x v="1"/>
    <x v="13"/>
    <m/>
    <m/>
    <m/>
    <m/>
    <m/>
    <m/>
    <m/>
    <m/>
    <n v="0"/>
    <n v="0"/>
    <n v="0"/>
    <x v="2"/>
    <s v="Abierta"/>
  </r>
  <r>
    <n v="49"/>
    <s v="FILA_49"/>
    <s v="2018-01-29"/>
    <s v="126"/>
    <n v="2017"/>
    <n v="62"/>
    <s v="02 - AUDITORIA DE DESEMPEÑO"/>
    <s v="Control Gestión"/>
    <s v="Gestión Contractual"/>
    <s v="3.2.2"/>
    <s v="HALLAZGO ADMINISTRATIVO CON PRESUNTA INCIDENCIA DISCIPLINARIA, POR INADECUADA PLANEACIÓN DEL CONTRATO DE CONSULTORÍA 1430 DE 2015 E INCONSISTENCIAS EN LA RESPECTIVA PÓLIZA DE RESPONSABILIDAD CIVIL EXTRACONTRACTUAL."/>
    <s v="PLANEACIÓN INADECUADA EN EL PROCESO DE ESTRUCTURACIÓN DE LA ETAPA PRE-CONTRACTUAL DE LOS CONTRATOS DE CONSULTORÍA, EN LO REFERENTE A LA PRESENCIA DE COMUNIDADES INDÍGENAS ESTABLECIDAS EN TERRITORIOS SUSCEPTIBLES DE PMA"/>
    <n v="3"/>
    <s v="ACTUALIZAR EL PROCEDIMIENTO &quot;FORMULACIÓN Y/O AJUSTES DE POLÍTICAS Y/O INSTRUMENTOS DE PLANEACIÓN AMBIENTAL&quot; CÓDIGO 26PM02-PR13, MEDIANTE LA INCLUSIÓN DE UN CONTROL PARA GARANTIZAR QUE SE VERIFIQUE LA PRESENCIA DE COMUNIDAD ÉTNICA."/>
    <m/>
    <s v="PROCEDIMIENTO ACTUALIZADO"/>
    <s v="PROCEDIMIENTO ACTUALIZADO"/>
    <n v="100"/>
    <d v="2018-02-12T00:00:00"/>
    <x v="12"/>
    <n v="46"/>
    <n v="0"/>
    <n v="0"/>
    <n v="0"/>
    <n v="0"/>
    <n v="0"/>
    <s v="AC"/>
    <x v="2"/>
    <x v="8"/>
    <m/>
    <m/>
    <m/>
    <m/>
    <m/>
    <m/>
    <m/>
    <m/>
    <n v="0"/>
    <n v="0"/>
    <n v="0"/>
    <x v="2"/>
    <s v="Abierta"/>
  </r>
  <r>
    <n v="50"/>
    <s v="FILA_50"/>
    <s v="2018-01-29"/>
    <s v="126"/>
    <n v="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1"/>
    <s v="SE REALIZARÀ LA MODIFICACIÒN A LA MINUTA CORRESPONDIENTE AL CONTRATO DE ASOCIACIÒN DEL HALLAZGO."/>
    <m/>
    <s v="CONTRATO ACTUALIZADO"/>
    <s v="CONTRATO ACTUALIZADO"/>
    <n v="100"/>
    <d v="2018-02-12T00:00:00"/>
    <x v="12"/>
    <n v="46"/>
    <n v="0"/>
    <n v="0"/>
    <n v="0"/>
    <n v="0"/>
    <n v="0"/>
    <s v="AC"/>
    <x v="1"/>
    <x v="12"/>
    <m/>
    <m/>
    <m/>
    <m/>
    <m/>
    <m/>
    <m/>
    <m/>
    <n v="0"/>
    <n v="0"/>
    <n v="0"/>
    <x v="2"/>
    <s v="Abierta"/>
  </r>
  <r>
    <n v="51"/>
    <s v="FILA_51"/>
    <s v="2018-01-29"/>
    <s v="126"/>
    <n v="2017"/>
    <n v="62"/>
    <s v="02 - AUDITORIA DE DESEMPEÑO"/>
    <s v="Control Gestión"/>
    <s v="Gestión Contractual"/>
    <s v="3.2.3"/>
    <s v="HALLAZGO ADMINISTRATIVO CON PRESUNTA INCIDENCIA DISCIPLINARIA, POR LA INADECUADA SUSCRIPCIÓN DEL CONVENIO DE ASOCIACIÓN 1525 DE 2016, INSUFICIENCIA EN LA COBERTURA DE LA GARANTÍA DE RESPONSABILIDAD CIVIL EXTRACONTRACTUAL, Y POR PACTAR GASTOS QUE NO CORRESPONDEN AL CUMPLIMIENTO DEL OBJETO."/>
    <s v="ERROR EN LA REVISIÒN DEL CLAUSULADO DE LA MINUTA DEL CONVENIO"/>
    <n v="2"/>
    <s v="SOCIALIZAR CON LOS PROFESIONALES DE LA SUBDIRECCIÒN CONTRACTUAL LA ACTUALIZACIÒN DEL PROCEDIMIENTO DE CELEBRACIÒN DE CONVENIOS DE ASOCIACIÒN CÓDIGO: 126PA04-PR18"/>
    <m/>
    <s v="PROCEDIMIENTO ACTUALIZADO"/>
    <s v="PORCEDIMIENTO ACTUALIZADO"/>
    <n v="100"/>
    <d v="2018-02-12T00:00:00"/>
    <x v="12"/>
    <n v="46"/>
    <n v="0"/>
    <n v="0"/>
    <n v="0"/>
    <n v="0"/>
    <n v="0"/>
    <s v="AC"/>
    <x v="1"/>
    <x v="12"/>
    <m/>
    <m/>
    <m/>
    <m/>
    <m/>
    <m/>
    <m/>
    <m/>
    <n v="0"/>
    <n v="0"/>
    <n v="0"/>
    <x v="2"/>
    <s v="Abierta"/>
  </r>
  <r>
    <n v="52"/>
    <s v="FILA_52"/>
    <s v="2018-01-29"/>
    <s v="126"/>
    <n v="2017"/>
    <n v="62"/>
    <s v="02 - AUDITORIA DE DESEMPEÑO"/>
    <s v="Control Gestión"/>
    <s v="Gestión Contractual"/>
    <s v="3.2.4"/>
    <s v="HALLAZGO ADMINISTRATIVO CON PRESUNTA INCIDENCIA DISCIPLINARIA, POR TERMINAR SIN JUSTIFICACIÓN EL CONTRATO DE PRESTACIÓN DE SERVICIOS PROFESIONALES 1414 DE 2015."/>
    <s v="POR DESCONOCIMIENTO DE LOS CAUSALES PARA TERMINACIÒN ANTICIPADA DE UN CONTRATO"/>
    <n v="1"/>
    <s v="ACTUALIZAR EL MANUAL DE SUPERVISIÓN E INTERVENTORÍA PARA QUE EN CASO DE TERMINACIÒN ANTICIPADA, CESIÒN O CUALQUIER EVENTUALIDAD CONTRACTUAL VENGA ACOMPAÑADA DEL CONCEPTO TÈCNICO DEL SUPERVISOR ."/>
    <m/>
    <s v="MANUAL ACTUALIZADO"/>
    <s v="MANUAL ACTUALIZADO"/>
    <n v="100"/>
    <d v="2018-02-12T00:00:00"/>
    <x v="12"/>
    <n v="46"/>
    <n v="0"/>
    <n v="0"/>
    <n v="0"/>
    <n v="0"/>
    <n v="0"/>
    <s v="AC"/>
    <x v="1"/>
    <x v="12"/>
    <m/>
    <m/>
    <m/>
    <m/>
    <m/>
    <m/>
    <m/>
    <s v="mediante rad 2018IE244875 de 19-10-2018 la SGCD solicita el PM y su seguimiento"/>
    <n v="0"/>
    <n v="0"/>
    <n v="0"/>
    <x v="2"/>
    <s v="Abierta"/>
  </r>
  <r>
    <n v="53"/>
    <s v="FILA_53"/>
    <s v="2018-01-29"/>
    <s v="126"/>
    <n v="2017"/>
    <n v="62"/>
    <s v="02 - AUDITORIA DE DESEMPEÑO"/>
    <s v="Control Gestión"/>
    <s v="Gestión Contractual"/>
    <s v="3.2.5"/>
    <s v="HALLAZGO ADMINISTRATIVO CON PRESUNTA INCIDENCIA DISCIPLINARIA, POR INCONSISTENCIAS EN LA PLANEACIÓN Y EJECUCIÓN DEL CONTRATO DE PRESTACIÓN DE SERVICIOS 1431 DE 2015."/>
    <s v="FALTA DE COORDINACIÓN CON   OTRAS ENTIDADES DE LA ADMINISTRACIÓN DISTRITAL PARA LA EJECUCIÓN DE ACTIVIDADES DE CONTRATACIÓN PARA HUMEDALES"/>
    <n v="1"/>
    <s v="REALIZAR COORDINACIÓN INTERINSTITUCIONAL CON EL FIN DE ESTABLECER LA EJECUCIÓN DE ACCIONES COMPARTIDAS EN LOS PEDH QUE ASÍ LO REQUIERAN."/>
    <m/>
    <s v="COORDINACIÓN INTERINSTITUCIONAL"/>
    <s v="ACTAS DE REUNIÓN DE COORDINACIÓN"/>
    <n v="100"/>
    <d v="2018-02-12T00:00:00"/>
    <x v="12"/>
    <n v="46"/>
    <n v="0"/>
    <n v="0"/>
    <n v="0"/>
    <n v="0"/>
    <n v="0"/>
    <s v="AC"/>
    <x v="3"/>
    <x v="10"/>
    <m/>
    <m/>
    <m/>
    <m/>
    <m/>
    <m/>
    <m/>
    <m/>
    <n v="0"/>
    <n v="0"/>
    <n v="0"/>
    <x v="2"/>
    <s v="Abierta"/>
  </r>
  <r>
    <n v="54"/>
    <s v="FILA_54"/>
    <s v="2018-01-29"/>
    <s v="126"/>
    <n v="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1"/>
    <s v="REVISAR QUE EN LOS ESTUDIOS PREVIOS DE LOS PROCESOS DE SELECCIÓN QUE FORMULA DGA  HAYA MAYOR ESPECIFICIDAD Y  CLARIDAD EN EL CONTENIDO DE LOS PRODUCTOS SOLICITADOS."/>
    <m/>
    <s v="PORCENTAJE DE ESTUDIOS PREVIOS PROCESOS DE SELECCIÓN VERIFICADOS"/>
    <s v="NÚMERO DE ESTUDIOS PREVIOS DE LOS PROCESOS DE SELECCIÓN  VERIFICADOS/ NÚMERO TOTAL DE ESTUDIOS PREVIOS DE PROCESOS DE SELECCIÓN REALIZADOS *100"/>
    <n v="100"/>
    <d v="2018-02-12T00:00:00"/>
    <x v="12"/>
    <n v="46"/>
    <n v="0"/>
    <n v="0"/>
    <n v="0"/>
    <n v="0"/>
    <n v="0"/>
    <s v="AC"/>
    <x v="3"/>
    <x v="14"/>
    <m/>
    <m/>
    <m/>
    <m/>
    <m/>
    <m/>
    <m/>
    <s v="mediante rad 2018IE244875 de 19-10-2018 la SGCD solicita el PM y su seguimiento"/>
    <n v="0"/>
    <n v="0"/>
    <n v="0"/>
    <x v="2"/>
    <s v="Abierta"/>
  </r>
  <r>
    <n v="55"/>
    <s v="FILA_55"/>
    <s v="2018-01-29"/>
    <s v="126"/>
    <n v="2017"/>
    <n v="62"/>
    <s v="02 - AUDITORIA DE DESEMPEÑO"/>
    <s v="Control Gestión"/>
    <s v="Gestión Contractual"/>
    <s v="3.2.6"/>
    <s v="HALLAZGO ADMINISTRATIVO CON PRESUNTA INCIDENCIA DISCIPLINARIA, POR NO CUMPLIR INTEGRALMENTE EL ORDINAL 4 DEL NUMERAL 2.2. DE LA CLÁUSULA SEGUNDA DEL CONTRATO DE CONSULTORÍA 1411 DE 2015."/>
    <s v="DEFICIENCIAS EN LA FORMULACIÓN DEL PRODUCTO 4 RELACIONADO CON EL ARTÍCULO CIENTIFICO, YA QUE EN EL ESTUDIO PREVIO NO SE DELIMITÓ EL ALCANCE Y CONTENIDO DEL MISMO."/>
    <n v="2"/>
    <s v="CAPACITAR A LOS RESPONSABLES DE LA PARTE TÉCNICA  DE APOYO EN LA FORMULACIÓN DE LOS ESTUDIOS PREVIOS EN LOS PROCESOS DE SELECCIÓN"/>
    <m/>
    <s v="CAPACITACIONES EN FORMULACIÓN DE ESTUDIOS PREVIOS EN PROCESOS DE SELECCIÓN"/>
    <s v="NÚMERO DE CAPACITACIONES REALIZADAS EN FORMULACIÓN DE ESTUDIOS PREVIOS/ TOTAL CAPACITACIONES EN FORMULACIÓN DE ESTUDIOS PREVIOS PROGRAMADAS"/>
    <n v="100"/>
    <d v="2018-03-01T00:00:00"/>
    <x v="12"/>
    <n v="43.571428571428569"/>
    <n v="0"/>
    <n v="0"/>
    <n v="0"/>
    <n v="0"/>
    <n v="0"/>
    <s v="AC"/>
    <x v="3"/>
    <x v="14"/>
    <m/>
    <m/>
    <m/>
    <m/>
    <m/>
    <m/>
    <m/>
    <s v="mediante rad 2018IE244875 de 19-10-2018 la SGCD solicita el PM y su seguimiento"/>
    <n v="0"/>
    <n v="0"/>
    <n v="0"/>
    <x v="2"/>
    <s v="Abierta"/>
  </r>
  <r>
    <n v="56"/>
    <s v="FILA_56"/>
    <s v="2018-01-29"/>
    <s v="126"/>
    <n v="2017"/>
    <n v="62"/>
    <s v="02 - AUDITORIA DE DESEMPEÑO"/>
    <s v="Control Gestión"/>
    <s v="Gestión Contractual"/>
    <s v="3.2.7"/>
    <s v="HALLAZGO ADMINISTRATIVO CON PRESUNTA INCIDENCIA DISCIPLINARIA, POR INCONSISTENCIAS EN LA SUPERVISIÓN DEL CONVENIO INTERADMINISTRATIVO 1535 DE 2016."/>
    <s v="FALTA JUSTIFICACIÓN PÓRROGA, DEBILIDADES EN LA SUPERVISIÓN, SOPORTES INCOMPLETOS EN LOS CONTRATOS"/>
    <n v="1"/>
    <s v="REMITIR A LA SUBDIRECCIÓN CONTRACTUAL  TODOS LOS INFORMES Y DOCUMENTOS SOPORTES DE LA EJECUCIÓN DEL CONVENIO 1535 DE 2016"/>
    <m/>
    <s v="REMISIÓN INFORMES Y SOPORTES DEL CONVENIO"/>
    <s v="INFORMES Y SOPORTES DE CONVENIO ENVIADOS /TOTAL DE SOPORTES DEL CONVENIO"/>
    <n v="100"/>
    <d v="2018-02-12T00:00:00"/>
    <x v="12"/>
    <n v="46"/>
    <n v="0"/>
    <n v="0"/>
    <n v="0"/>
    <n v="0"/>
    <n v="0"/>
    <s v="AC"/>
    <x v="3"/>
    <x v="10"/>
    <m/>
    <m/>
    <m/>
    <m/>
    <m/>
    <m/>
    <m/>
    <m/>
    <n v="0"/>
    <n v="0"/>
    <n v="0"/>
    <x v="2"/>
    <s v="Abierta"/>
  </r>
  <r>
    <n v="57"/>
    <s v="FILA_57"/>
    <s v="2018-01-29"/>
    <s v="126"/>
    <n v="2017"/>
    <n v="62"/>
    <s v="02 - AUDITORIA DE DESEMPEÑO"/>
    <s v="Control de Resultados"/>
    <s v="Planes, Programas y Proyectos"/>
    <s v="4.1.1"/>
    <s v="HALLAZGO ADMINISTRATIVO CON PRESUNTA INCIDENCIA DISCIPLINARIA, POR NO ATENDER DENTRO DE LOS PLAZOS LEGALES, LOS DERECHOS DE PETICIÓN RELACIONADOS CON LA GESTIÓN EN LOS PARQUES ECOLÓGICOS DISTRITALES DE HUMEDAL, EN LAS VIGENCIAS 2015 Y 2016."/>
    <s v="SE EVIDENCIARON RESPUESTAS REMITIDAS EN FORMA EXTEMPORÁNEA"/>
    <n v="1"/>
    <s v="INFORMAR  AL PETICIONARIO AMPLIACIÓN DEL PLAZO DE RESPUESTA PARA ATENCIÓN A LOS DERECHOS DE PETICIÓN QUE ASÍ LO REQUIERAN; LO ANTERIOR DE CONFORMIDAD CON LO ESTIPULADO EN EL PARÁGRAFO DEL ARTÍCULO 14 DEL DECRETO 1437 DE 2011, REGULADO POR LA LEY 1755 DE 2015."/>
    <m/>
    <s v="SOLICITUDES RADICADAS POR AMPLIACIÓN TÉRMINO DE RESPUESTA"/>
    <s v="PETICIONES CON SOLICITUD DE AMPLIACIÓN DE PLAZO / TOTAL DE RESPUESTAS EXTEMPORÁNEAS"/>
    <n v="100"/>
    <d v="2018-02-12T00:00:00"/>
    <x v="12"/>
    <n v="46"/>
    <n v="0"/>
    <n v="0"/>
    <n v="0"/>
    <n v="0"/>
    <n v="0"/>
    <s v="AC"/>
    <x v="3"/>
    <x v="10"/>
    <m/>
    <m/>
    <m/>
    <m/>
    <m/>
    <m/>
    <m/>
    <s v="mediante rad 2018IE244875 de 19-10-2018 la SGCD solicita el PM y su seguimiento"/>
    <n v="0"/>
    <n v="0"/>
    <n v="0"/>
    <x v="2"/>
    <s v="Abierta"/>
  </r>
  <r>
    <n v="58"/>
    <s v="FILA_58"/>
    <s v="2017-11-22"/>
    <s v="126"/>
    <s v="2017 2017"/>
    <n v="57"/>
    <s v="02 - AUDITORIA DE DESEMPEÑO"/>
    <s v="Control Gestión"/>
    <s v="Control Fiscal Interno"/>
    <s v="4.1.1"/>
    <s v="HALLAZGO ADMINISTRATIVO CON PRESUNTA INCIDENCIA DISCIPLINARIA, POR NO ATENDER DE FONDO LAS PETICIONES, QUEJAS Y RECLAMOS RELACIONADOS CON LA CONTAMINACIÓN AUDITIVA DE LA CIUDAD"/>
    <s v="NO ATENDER DE FONDO LAS PETICIONES, QUEJAS Y RECLAMOS RELACIONADOS CON LA CONTAMINACIÓN AUDITIVA DE LA CIUDAD. EN UN PRIMER ESCENARIO LA ATENCIÓN A LAS PETICIONES NO FUE DE FONDO, LA OTRA SITUACIÓN CORRESPONDE A SOLICITUDES RESPECTO DE LAS CUALES NO SE ATENDIÓ EL RESPECTIVO REQUERIMIENTO.  SE DEBE A LA FALTA DE GESTIÓN DE LA SDA PARA ATENDER CON LA OPORTUNIDAD DEBIDA LAS PETICIONES QUE RECIBE, EN CONTRAVÍA DE LOS PRINCIPIOS DE EFICIENCIA, EFICACIA, TRANSPARENCIA, ECONOMÍA Y CELERIDAD."/>
    <n v="1"/>
    <s v="ESTABLECER COMO MECANISMO DE CONTROL UN REPORTE SEMANAL CON ALERTAS, COMUNICANDO AL GRUPO DE RUIDO Y AL SUBDIRECTOR DE CALIDAD DE AIRE, AUDITIVA Y VISUAL EL ESTADO DE CUMPLIMIENTO DE LOS PQR S ALLEGADOS EN MATERIA AUDITIVA"/>
    <m/>
    <s v="PQR S ATENDIDOS EN TÉRMINO"/>
    <s v="NO. DE PQR S ATENDIDOS EN TÉRMINO/ NO. TOTAL DE PQR´S RECIBIDOS"/>
    <n v="1"/>
    <d v="2017-11-22T00:00:00"/>
    <x v="13"/>
    <n v="52"/>
    <n v="0"/>
    <n v="0"/>
    <n v="0"/>
    <n v="0"/>
    <n v="0"/>
    <s v="AC"/>
    <x v="0"/>
    <x v="0"/>
    <m/>
    <m/>
    <m/>
    <m/>
    <m/>
    <m/>
    <m/>
    <m/>
    <n v="0"/>
    <n v="0"/>
    <n v="0"/>
    <x v="2"/>
    <s v="Abierta"/>
  </r>
  <r>
    <n v="59"/>
    <s v="FILA_59"/>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1"/>
    <s v="Realizar capacitación y evaluación a los abogados de la Subdirección Contractual sobre requisitos de aprobación de garantías"/>
    <m/>
    <s v="Capacitación"/>
    <s v="Capacitación realizada"/>
    <n v="1"/>
    <d v="2018-10-01T00:00:00"/>
    <x v="14"/>
    <n v="50.142857142857146"/>
    <n v="0"/>
    <n v="0"/>
    <n v="0"/>
    <n v="0"/>
    <n v="0"/>
    <s v="AC"/>
    <x v="1"/>
    <x v="3"/>
    <m/>
    <m/>
    <m/>
    <m/>
    <m/>
    <m/>
    <m/>
    <m/>
    <n v="0"/>
    <n v="0"/>
    <n v="0"/>
    <x v="2"/>
    <s v="Abierta"/>
  </r>
  <r>
    <n v="60"/>
    <s v="FILA_60"/>
    <d v="2018-09-18T00:00:00"/>
    <s v="126"/>
    <s v="2018 2018"/>
    <n v="54"/>
    <s v="01 - AUDITORIA DE REGULARIDAD"/>
    <s v="Control de Gestión"/>
    <s v="Gestión Contractual"/>
    <s v="3.1.3.2"/>
    <s v="Hallazgo administrativo por la omisión en la exigencia y verificación de las garantías de conformidad con lo dispuesto en los contratos 20161327 y 20161307"/>
    <s v="Se presentó error de digitación en la aprobación de pólizas_x000a_Falta de capacitación sobre requisitos de aprobación de garantías"/>
    <n v="2"/>
    <s v="Revisión aleatoria trimestralmente los contratos con el fin de verificar las suficias de las garantías"/>
    <m/>
    <s v="Verificación de expedientes"/>
    <s v="Expedientes revisados"/>
    <n v="4"/>
    <d v="2018-10-01T00:00:00"/>
    <x v="14"/>
    <n v="50.142857142857146"/>
    <n v="0"/>
    <n v="0"/>
    <n v="0"/>
    <n v="0"/>
    <n v="0"/>
    <s v="AC"/>
    <x v="1"/>
    <x v="3"/>
    <m/>
    <m/>
    <m/>
    <m/>
    <m/>
    <m/>
    <m/>
    <m/>
    <n v="0"/>
    <n v="0"/>
    <n v="0"/>
    <x v="2"/>
    <s v="Abierta"/>
  </r>
  <r>
    <n v="61"/>
    <s v="FILA_61"/>
    <d v="2018-09-18T00:00:00"/>
    <s v="126"/>
    <s v="2018 2018"/>
    <n v="54"/>
    <s v="01 - AUDITORIA DE REGULARIDAD"/>
    <s v="Control de Gestión"/>
    <s v="Gestión Contractual"/>
    <s v="3.1.3.4"/>
    <s v="Hallazgo administrativo porque en el expediente del contrato SDA-LP-20161274 no se encuentra la relación de los vehículos que efectivamente prestan el servicio de transporte, ni los documentos que garantizan el cumplimiento de las condiciones técnicas de los mismos"/>
    <s v="El desconocimiento de  los lineamientos técnicos  establecidos en el contrato impidió él envió de la documentación de los vehículos que efectivamente prestan el servicio de transporte al expediente, ni los documentos que garantizan el cumplimiento de las condiciones técnicas de los mismos. _x000a_"/>
    <n v="1"/>
    <s v="Establecer y socializar un lineamiento en el procedimiento 126PA04-PR37 suscripción y legalización de contratos  versión 4 que establezca que una vez suscrito  y legalizado los contratos de funcionamiento, la Subdirección Contractual  "/>
    <m/>
    <s v="Procedimiento ajustado_x000a_"/>
    <s v="Procedimiento ajustado _x000a_"/>
    <n v="1"/>
    <d v="2018-10-01T00:00:00"/>
    <x v="14"/>
    <n v="50.142857142857146"/>
    <n v="0"/>
    <n v="0"/>
    <n v="0"/>
    <n v="0"/>
    <n v="0"/>
    <s v="AC"/>
    <x v="1"/>
    <x v="5"/>
    <m/>
    <m/>
    <m/>
    <m/>
    <m/>
    <m/>
    <m/>
    <m/>
    <n v="0"/>
    <n v="0"/>
    <n v="0"/>
    <x v="2"/>
    <s v="Abierta"/>
  </r>
  <r>
    <n v="62"/>
    <s v="FILA_62"/>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1"/>
    <s v="Crear un formato (plantilla en excel) en el procedimiento administración de transportes Código: 126PA04-PR07 versión 8 que evidencien la transparencia en la liquidación, para la realización de los pagos en ejecución de contratos de transporte"/>
    <m/>
    <s v="Creación de formato"/>
    <s v="Formato Nuevo"/>
    <n v="1"/>
    <d v="2018-10-01T00:00:00"/>
    <x v="14"/>
    <n v="50.142857142857146"/>
    <n v="0"/>
    <n v="0"/>
    <n v="0"/>
    <n v="0"/>
    <n v="0"/>
    <s v="AC"/>
    <x v="1"/>
    <x v="5"/>
    <m/>
    <m/>
    <m/>
    <m/>
    <m/>
    <m/>
    <m/>
    <m/>
    <n v="0"/>
    <n v="0"/>
    <n v="0"/>
    <x v="2"/>
    <s v="Abierta"/>
  </r>
  <r>
    <n v="63"/>
    <s v="FILA_63"/>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2"/>
    <s v="Generar un lineamiento en el procedimiento administración de transportes Código: 126PA04-PR07 versión 8 que establezca la periodicidad de entrega de dicho formato. "/>
    <m/>
    <s v="Procedimiento ajustado"/>
    <s v="Procedimiento ajustado "/>
    <n v="1"/>
    <d v="2018-10-01T00:00:00"/>
    <x v="14"/>
    <n v="50.142857142857146"/>
    <n v="0"/>
    <n v="0"/>
    <n v="0"/>
    <n v="0"/>
    <n v="0"/>
    <s v="AC"/>
    <x v="1"/>
    <x v="5"/>
    <m/>
    <m/>
    <m/>
    <m/>
    <m/>
    <m/>
    <m/>
    <m/>
    <n v="0"/>
    <n v="0"/>
    <n v="0"/>
    <x v="2"/>
    <s v="Abierta"/>
  </r>
  <r>
    <n v="64"/>
    <s v="FILA_64"/>
    <d v="2018-09-18T00:00:00"/>
    <s v="126"/>
    <s v="2018 2018"/>
    <n v="54"/>
    <s v="01 - AUDITORIA DE REGULARIDAD"/>
    <s v="Control de Gestión"/>
    <s v="Gestión Contractual"/>
    <s v="3.1.3.5"/>
    <s v="Hallazgo administrativo porque dentro del expediente SDA-LP-20161274, no hay claridad en los soportes que evidencian la transparencia en la liquidación, para la realización de los pagos en ejecución del contrato de transporte SDA-LP-20161274"/>
    <s v="El procedimiento administración de transportes implementado Código: 126PA04-PR07 versión 8 no contempla un formato o una herramienta que haga  claridad en los soportes que evidencian la transparencia en la liquidación, para la realización de los pagos en ejecución del contrato de transporte."/>
    <n v="3"/>
    <s v="Realizar seguimiento que permita evidenciar la aplicación, funcionalidad y pertinencia del formato"/>
    <m/>
    <s v="Reporte de seguimiento"/>
    <s v="Reporte de seguimiento"/>
    <n v="1"/>
    <d v="2018-10-01T00:00:00"/>
    <x v="15"/>
    <n v="25.857142857142858"/>
    <n v="0"/>
    <n v="0"/>
    <n v="0"/>
    <n v="0"/>
    <n v="0"/>
    <s v="AC"/>
    <x v="1"/>
    <x v="5"/>
    <m/>
    <m/>
    <m/>
    <m/>
    <m/>
    <m/>
    <m/>
    <m/>
    <n v="0"/>
    <n v="0"/>
    <n v="0"/>
    <x v="2"/>
    <s v="Abierta"/>
  </r>
  <r>
    <n v="65"/>
    <s v="FILA_65"/>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1"/>
    <s v="Actualizar e implementar el procedimiento Servicio al ciudadano y correspondencia 126PA06-PR08 V6, para definir la presentación de un informe mensual por parte de las áreas responsables de la gestión realizada a las PQRSF"/>
    <m/>
    <s v="Procedimiento actualizado e implementado"/>
    <s v="Procedimiento actualizado e implementado"/>
    <n v="1"/>
    <d v="2018-10-01T00:00:00"/>
    <x v="14"/>
    <n v="50.142857142857146"/>
    <n v="0"/>
    <n v="0"/>
    <n v="0"/>
    <n v="0"/>
    <n v="0"/>
    <s v="AC"/>
    <x v="4"/>
    <x v="15"/>
    <m/>
    <m/>
    <m/>
    <m/>
    <m/>
    <m/>
    <m/>
    <m/>
    <n v="0"/>
    <n v="0"/>
    <n v="0"/>
    <x v="2"/>
    <s v="Abierta"/>
  </r>
  <r>
    <n v="66"/>
    <s v="FILA_66"/>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2"/>
    <s v="Programar y realizar capacitación a los servidores de la entidad de forma trimestral referente al cumplimiento de la normatividad vigente para PQRSF "/>
    <m/>
    <s v="Capacitación  PQRSF"/>
    <s v="No. De capacitaciones realizadas / No de capacitaciones programadas*100"/>
    <n v="4"/>
    <d v="2018-10-01T00:00:00"/>
    <x v="14"/>
    <n v="50.142857142857146"/>
    <n v="0"/>
    <n v="0"/>
    <n v="0"/>
    <n v="0"/>
    <n v="0"/>
    <s v="AC"/>
    <x v="4"/>
    <x v="15"/>
    <m/>
    <m/>
    <m/>
    <m/>
    <m/>
    <m/>
    <m/>
    <m/>
    <n v="0"/>
    <n v="0"/>
    <n v="0"/>
    <x v="2"/>
    <s v="Abierta"/>
  </r>
  <r>
    <n v="67"/>
    <s v="FILA_67"/>
    <d v="2018-09-18T00:00:00"/>
    <s v="126"/>
    <s v="2018 2018"/>
    <n v="54"/>
    <s v="01 - AUDITORIA DE REGULARIDAD"/>
    <s v="Control de Gestión"/>
    <s v="Control Fiscal Interno"/>
    <s v="3.1.1.2 "/>
    <s v="Hallazgo administrativo con presunta incidencia disciplinaria, por no atender dentro de los plazos legales varios derechos de petición, radicados en la vigencia 2017"/>
    <s v="No existe priorización por parte de los procesos a la atención oportuna de las PQRSF que son registradas ante la Entidad, entrelazado al mal manejo de los aplicativos, desconocimiento de las  competencias y la no atención a los informes generados."/>
    <n v="3"/>
    <s v="Remitir informe mensual en Comité Directivo, de acuerdo a lo reportado por el aplicativo y los informes de las áreas con respecto a la gestión de atención a PQRSF."/>
    <m/>
    <s v="Informe mensual PQRSF Comité Directivo "/>
    <s v="Informe mensual PQRSF Comité Directivo "/>
    <n v="10"/>
    <d v="2018-10-01T00:00:00"/>
    <x v="14"/>
    <n v="50.142857142857146"/>
    <n v="0"/>
    <n v="0"/>
    <n v="0"/>
    <n v="0"/>
    <n v="0"/>
    <s v="AC"/>
    <x v="4"/>
    <x v="15"/>
    <m/>
    <m/>
    <m/>
    <m/>
    <m/>
    <m/>
    <m/>
    <m/>
    <n v="0"/>
    <n v="0"/>
    <n v="0"/>
    <x v="2"/>
    <s v="Abierta"/>
  </r>
  <r>
    <n v="68"/>
    <s v="FILA_68"/>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1"/>
    <s v="Detallar el presupuesto que lo compone (tipo de gasto, ítem y subítems (este último de ser necesario)) En los estudios previos de los sucesivos convenios que se suscriban desde la DGA"/>
    <m/>
    <s v="Convenios  con estudios previos (EP) que detallan la composición del presupuesto."/>
    <s v="% = # Convenios con EP que detallan su presupuesto / # Convenios suscritos * 100"/>
    <n v="1"/>
    <d v="2018-10-01T00:00:00"/>
    <x v="14"/>
    <n v="50.142857142857146"/>
    <n v="0"/>
    <n v="0"/>
    <n v="0"/>
    <n v="0"/>
    <n v="0"/>
    <s v="AC"/>
    <x v="3"/>
    <x v="14"/>
    <m/>
    <m/>
    <m/>
    <m/>
    <m/>
    <m/>
    <m/>
    <m/>
    <n v="0"/>
    <n v="0"/>
    <n v="0"/>
    <x v="2"/>
    <s v="Abierta"/>
  </r>
  <r>
    <n v="69"/>
    <s v="FILA_69"/>
    <d v="2018-09-18T00:00:00"/>
    <s v="126"/>
    <s v="2018 2018"/>
    <n v="54"/>
    <s v="01 - AUDITORIA DE REGULARIDAD"/>
    <s v="Control de Gestión"/>
    <s v="Gestión Contractual"/>
    <s v="3.1.3.1"/>
    <s v="Hallazgo administrativo con presunta incidencia disciplinaria y fiscal por valor de $49.686.960,60, por la cancelación de gastos administrativos en el Convenio de Asociación No. 20161268."/>
    <s v="El detalle de la composición de los gastos estaba en el estudio de mercado. No se exigieron soportes detallados (por subítems) en los informes mensuales, en razón a que ello no quedó establecido en los estudios previos."/>
    <n v="2"/>
    <s v="Registrar en los estudios previos, la exigencia acerca de entregar con los informes financieros de ejecución, los soportes de cada gasto, hasta el nivel de detalle que se haya definido. "/>
    <m/>
    <s v="Informes financieros de los Convenios con soportes de cada gasto."/>
    <s v="% = # Convenios que cuentan con los soportes de gastos en sus informes financieros / # Convenios suscritos * 100"/>
    <n v="1"/>
    <d v="2018-10-01T00:00:00"/>
    <x v="14"/>
    <n v="50.142857142857146"/>
    <n v="0"/>
    <n v="0"/>
    <n v="0"/>
    <n v="0"/>
    <n v="0"/>
    <s v="AC"/>
    <x v="3"/>
    <x v="14"/>
    <m/>
    <m/>
    <m/>
    <m/>
    <m/>
    <m/>
    <m/>
    <m/>
    <n v="0"/>
    <n v="0"/>
    <n v="0"/>
    <x v="2"/>
    <s v="Abierta"/>
  </r>
  <r>
    <n v="70"/>
    <s v="FILA_70"/>
    <d v="2018-09-18T00:00:00"/>
    <s v="126"/>
    <s v="2018 2018"/>
    <n v="54"/>
    <s v="01 - AUDITORIA DE REGULARIDAD"/>
    <s v="Control de Resultados"/>
    <s v="Planes, Programas y Proyectos"/>
    <s v="3.2.1.2"/>
    <s v="Hallazgo administrativo por falencias en la implementación de las acciones del Plan de Manejo de la Franja de Adecuación y la Reserva Forestal Protectora de los Cerros Orientales a cargo de la SDA"/>
    <s v="Porque para obtener el resultado final que es la implementación del Plan de Manejo de la Franja de Adecuación y la Reserva Forestal Protectora del Bosque Oriental, se requieren una serie de actividades preliminares que toman un tiempo determinado."/>
    <n v="1"/>
    <s v="Establecer un seguimiento trimestral para el avance de las metas, con el fin de generar acciones correctivas en caso de demoras"/>
    <m/>
    <s v="No. de seguimientos"/>
    <s v="No. de seguimientos realizados / # de seguimientos programados * 100"/>
    <n v="1"/>
    <d v="2018-10-01T00:00:00"/>
    <x v="14"/>
    <n v="50.142857142857146"/>
    <n v="0"/>
    <n v="0"/>
    <n v="0"/>
    <n v="0"/>
    <n v="0"/>
    <s v="AC"/>
    <x v="3"/>
    <x v="14"/>
    <m/>
    <m/>
    <m/>
    <m/>
    <m/>
    <m/>
    <m/>
    <m/>
    <n v="0"/>
    <n v="0"/>
    <n v="0"/>
    <x v="2"/>
    <s v="Abierta"/>
  </r>
  <r>
    <n v="71"/>
    <s v="FILA_71"/>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_x000a_"/>
    <n v="1"/>
    <s v="Revisar, ajustar y socializar los lineamientos y formatos del instrumento de Planeación Ambiental – PACA, en lo que respecta a metas y/o acciones ambientales a priorizar en el instrumento, así como la armonización del mismo."/>
    <m/>
    <s v="Lineamientos y formatos ajustados del instrumentos de Planeación Ambiental- PACA."/>
    <s v="Lineamientos y formatos ajustados del instrumentos de Planeación Ambiental- PACA._x000a_"/>
    <n v="1"/>
    <d v="2018-10-01T00:00:00"/>
    <x v="15"/>
    <n v="25.857142857142858"/>
    <n v="0"/>
    <n v="0"/>
    <n v="0"/>
    <n v="0"/>
    <n v="0"/>
    <s v="AC"/>
    <x v="2"/>
    <x v="8"/>
    <m/>
    <m/>
    <m/>
    <m/>
    <m/>
    <m/>
    <m/>
    <m/>
    <n v="0"/>
    <n v="0"/>
    <n v="0"/>
    <x v="2"/>
    <s v="Abierta"/>
  </r>
  <r>
    <n v="72"/>
    <s v="FILA_72"/>
    <d v="2018-09-18T00:00:00"/>
    <s v="126"/>
    <s v="2018 2018"/>
    <n v="54"/>
    <s v="01 - AUDITORIA DE REGULARIDAD"/>
    <s v="Control de Resultados"/>
    <s v="Planes, Programas y Proyectos"/>
    <s v="3.2.1.4"/>
    <s v="Hallazgo administrativo con presunta incidencia disciplinaria por no realizar la identificación de las metas de los proyectos de inversión en el PACA institucional"/>
    <s v="Porque los lineamientos del instrumento están desarrollados para que todas las entidades participantes en el PACA de los diferentes sectores incluyan en sus PACA Institucionales las metas y/o acciones ambientales que consideren pertinente. "/>
    <n v="2"/>
    <s v="Solicitar a la Contraloría de Bogotá el ajuste del formato CB-1111-4: INFORMACIÓN CONTRACTUAL DE PROYECTOS PACA” , específicamente en las columnas en las cuales se menciona proyecto y meta PACA, con el fin de guardar coherencia de la información reportada en el marco del instrumento PACA.                        "/>
    <m/>
    <s v="Solicitudes a la Contraloría ajuste formato CB-1111-4"/>
    <s v="No. de solicitudes a la Contraloría de Bogotá de ajuste al formato CB-1111-4: INFORMACIÓN CONTRACTUAL DE PROYECTOS PACA”"/>
    <n v="1"/>
    <d v="2018-10-01T00:00:00"/>
    <x v="15"/>
    <n v="25.857142857142858"/>
    <n v="0"/>
    <n v="0"/>
    <n v="0"/>
    <n v="0"/>
    <n v="0"/>
    <s v="AC"/>
    <x v="2"/>
    <x v="8"/>
    <m/>
    <m/>
    <m/>
    <m/>
    <m/>
    <m/>
    <m/>
    <m/>
    <n v="0"/>
    <n v="0"/>
    <n v="0"/>
    <x v="2"/>
    <s v="Abierta"/>
  </r>
  <r>
    <n v="73"/>
    <s v="FILA_73"/>
    <d v="2018-09-18T00:00:00"/>
    <s v="126"/>
    <s v="2018 2018"/>
    <n v="54"/>
    <s v="01 - AUDITORIA DE REGULARIDAD"/>
    <s v="Otros Resultados"/>
    <s v="Cumplimiento Acciones populares "/>
    <s v="4.4.1 "/>
    <s v="Hallazgo administrativo con presunta incidencia disciplinaria por realizar los contratos Nos. 20171331; 20171221; 20171380 y el Convenio 1328 de 2017, que no corresponden al cumplimiento estricto de las órdenes impartidas en la Sentencia del 28 de marzo de 2014 del Consejo de Estado (Expediente No. AP-2001-90479-01)."/>
    <s v="Porque la evaluación de los criterios técnicos para la selección de áreas a intervenir se plantea bajo el concepto de un sistema interconectado que afecta la integralidad de la cuenca hidrográfica"/>
    <n v="1"/>
    <s v="Fortalecer la matriz de priorización de áreas a intervenir para restauración ecológica contemplando la protección y conservación de los nacimientos de agua y afluentes del Río Bogotá."/>
    <m/>
    <s v="Porcentaje de hectáreas priorizadas bajo los criterios de la matriz de priorización de áreas "/>
    <s v="(Número de hectáreas  priorizadas bajo los criterios de la matriz de priorización de áreas para la protección y conservación) /( Número total de hectáreas del plan de restauración anual) * 100%"/>
    <n v="1"/>
    <d v="2018-10-01T00:00:00"/>
    <x v="14"/>
    <n v="50.142857142857146"/>
    <n v="0"/>
    <n v="0"/>
    <n v="0"/>
    <n v="0"/>
    <n v="0"/>
    <s v="AC"/>
    <x v="3"/>
    <x v="10"/>
    <m/>
    <m/>
    <m/>
    <m/>
    <m/>
    <m/>
    <m/>
    <m/>
    <n v="0"/>
    <n v="0"/>
    <n v="0"/>
    <x v="2"/>
    <s v="Abierta"/>
  </r>
  <r>
    <n v="74"/>
    <s v="FILA_74"/>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1"/>
    <s v="Identificar y relacionar los  Objetivos de Desarrollo Sostenible - ODS aplicables en los proyectos de inversión la SDA, conforme a la directrices o metodología de planeación Distrital."/>
    <m/>
    <s v="Porcentaje de avance en la identificación, relacionamiento e incorporación de los ODS"/>
    <s v="No de actividades ejecutadas para la identificación, relacionamiento e incorporación de los ODS aplicables /No de actividades programadas de relacionamiento e incorporación de los ODS *100"/>
    <n v="1"/>
    <d v="2018-10-01T00:00:00"/>
    <x v="16"/>
    <n v="38.857142857142854"/>
    <n v="0"/>
    <n v="0"/>
    <n v="0"/>
    <n v="0"/>
    <n v="0"/>
    <s v="AC"/>
    <x v="2"/>
    <x v="16"/>
    <m/>
    <m/>
    <m/>
    <m/>
    <m/>
    <m/>
    <m/>
    <m/>
    <n v="0"/>
    <n v="0"/>
    <n v="0"/>
    <x v="2"/>
    <s v="Abierta"/>
  </r>
  <r>
    <n v="75"/>
    <s v="FILA_75"/>
    <d v="2018-09-18T00:00:00"/>
    <s v="126"/>
    <s v="2018 2018"/>
    <n v="54"/>
    <s v="01 - AUDITORIA DE REGULARIDAD"/>
    <s v="Control de Resultados"/>
    <s v="Planes, Programas y Proyectos"/>
    <s v="3.2.1.5 "/>
    <s v="Hallazgo administrativo por no tener establecido el estado de incorporación de los ODS en los proyectos de inversión de la SDA"/>
    <s v="No tener relacionados explícitamente los  Objetivos de Desarrollo Sostenible - ODS en los proyectos de inversión de la SDA dado que no se contó con las directrices o metodología a nivel distritales para establecer dicha relación."/>
    <n v="2"/>
    <s v="Incluir en el procedimiento 126PG01-PR02 &quot;Formulación, Inscripción, Registro y Actualización de los Proyectos de Inversión de la SDA&quot; para la formulación de proyectos de inversión un lineamiento de operación relacionado con la incorporación de los ODS en los proyectos de inversión de la SDA."/>
    <m/>
    <s v="Lineamiento de operación de  incorporación de ODS en la formulación de proyectos de inversión"/>
    <s v="Lineamiento de operación adoptado sobre incorporación de ODS en la formulación de proyectos de inversión en la SDA"/>
    <n v="1"/>
    <d v="2018-10-01T00:00:00"/>
    <x v="12"/>
    <n v="13"/>
    <n v="0"/>
    <n v="0"/>
    <n v="0"/>
    <n v="0"/>
    <n v="0"/>
    <s v="AC"/>
    <x v="4"/>
    <x v="17"/>
    <m/>
    <m/>
    <m/>
    <m/>
    <m/>
    <m/>
    <m/>
    <m/>
    <n v="0"/>
    <n v="0"/>
    <n v="0"/>
    <x v="2"/>
    <s v="Abierta"/>
  </r>
  <r>
    <n v="76"/>
    <s v="FILA_76"/>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Deficiencias en la elaboración de estudios previos_x000a_- Error en el estudio de mercado._x000a_- Falta de personal para la revisión en el componente Económico_x000a_- Lineamientos sin precisión en el procedimiento Estructuración de estudios previos modalidad contratación directa ya que no establece la responsabilidad de verificación de los componentes del proceso contractual. "/>
    <n v="1"/>
    <s v="Incluir un lineamiento en el procedimiento Estructuración de estudios previos modalidad contratación directa Código: 126PA04-PR33 versión 7, que la persona responsable que verifique el aspecto financiero también realice la verificación tributaria"/>
    <m/>
    <s v="Procedimiento"/>
    <s v="Procedimiento ajustado"/>
    <n v="1"/>
    <d v="2018-10-01T00:00:00"/>
    <x v="14"/>
    <n v="50.142857142857146"/>
    <n v="0"/>
    <n v="0"/>
    <n v="0"/>
    <n v="0"/>
    <n v="0"/>
    <s v="AC"/>
    <x v="4"/>
    <x v="18"/>
    <m/>
    <m/>
    <m/>
    <m/>
    <m/>
    <m/>
    <m/>
    <m/>
    <n v="0"/>
    <n v="0"/>
    <n v="0"/>
    <x v="2"/>
    <s v="Abierta"/>
  </r>
  <r>
    <n v="77"/>
    <s v="FILA_77"/>
    <d v="2018-09-18T00:00:00"/>
    <s v="126"/>
    <s v="2018 2018"/>
    <n v="54"/>
    <s v="01 - AUDITORIA DE REGULARIDAD"/>
    <s v="Control de Gestión"/>
    <s v="Gestión Contractual"/>
    <s v="3.1.3.3"/>
    <s v="Hallazgo administrativo por inconsistencias presentadas en el estudio de mercado realizado por la Entidad, en el contrato de arrendamiento No. 20170380"/>
    <s v="Lineamientos sin precisión en el procedimiento Estructuración de estudios previos modalidad contratación directa ya que no establece la responsabilidad de verificación de los componentes del proceso contractual. "/>
    <n v="2"/>
    <s v="Socializar a los servidores de la SDA del procedimiento 126PA04-PR33 Estructuración de estudios previos modalidad contratación directa una vez este actualizado el mismo realizará "/>
    <m/>
    <s v="Socialización"/>
    <s v="Socialización realizada"/>
    <n v="1"/>
    <d v="2018-10-01T00:00:00"/>
    <x v="14"/>
    <n v="50.142857142857146"/>
    <n v="0"/>
    <n v="0"/>
    <n v="0"/>
    <n v="0"/>
    <n v="0"/>
    <s v="AC"/>
    <x v="4"/>
    <x v="18"/>
    <m/>
    <m/>
    <m/>
    <m/>
    <m/>
    <m/>
    <m/>
    <m/>
    <n v="0"/>
    <n v="0"/>
    <n v="0"/>
    <x v="2"/>
    <s v="Abierta"/>
  </r>
  <r>
    <n v="78"/>
    <s v="FILA_78"/>
    <d v="2018-09-18T00:00:00"/>
    <s v="126"/>
    <s v="2018 2018"/>
    <n v="54"/>
    <s v="01 - AUDITORIA DE REGULARIDAD"/>
    <s v="Control de Resultados"/>
    <s v="Planes, Programas y Proyectos"/>
    <s v="3.2.1.3"/>
    <s v="Hallazgo Administrativo por la poca efectividad en el desarrollo de los procesos derivados de la incautación de madera."/>
    <s v="Inexistencia de un protocolo a seguir en los procesos derivados de incautaciones."/>
    <n v="1"/>
    <s v="Crear un protocolo que se incluya en el procedimiento sancionatorio del SIG, que permita dar celeridad a aquellos procesos que  contengan un componente de incautación."/>
    <m/>
    <s v="Protocolo creado"/>
    <s v="Protocolo incluido en el SIG"/>
    <n v="1"/>
    <d v="2018-10-01T00:00:00"/>
    <x v="14"/>
    <n v="50.142857142857146"/>
    <n v="0"/>
    <n v="0"/>
    <n v="0"/>
    <n v="0"/>
    <n v="0"/>
    <s v="AC"/>
    <x v="0"/>
    <x v="19"/>
    <m/>
    <m/>
    <m/>
    <m/>
    <m/>
    <m/>
    <m/>
    <m/>
    <n v="0"/>
    <n v="0"/>
    <n v="0"/>
    <x v="2"/>
    <s v="Abierta"/>
  </r>
  <r>
    <n v="79"/>
    <s v="FILA_79"/>
    <d v="2018-09-18T00:00:00"/>
    <s v="126"/>
    <s v="2018 2018"/>
    <n v="54"/>
    <s v="01 - AUDITORIA DE REGULARIDAD"/>
    <s v="Control de Resultados"/>
    <s v="Planes, Programas y Proyectos"/>
    <s v="3.2.1.3"/>
    <s v="Hallazgo Administrativo por la poca efectividad en el desarrollo de los procesos derivados de la incautación de madera."/>
    <s v="Falta de impulso de procesos sancionatorios derivados de la incautación."/>
    <n v="2"/>
    <s v="Impulsar los 26 procesos sancionatorios identificados en el hallazgo."/>
    <m/>
    <s v="Impulso de procesos sancionatorios "/>
    <s v="Procesos sancionatorios impulsados / 26 procesos sancionatorios a impulsar"/>
    <n v="1"/>
    <d v="2018-10-01T00:00:00"/>
    <x v="14"/>
    <n v="50.142857142857146"/>
    <n v="0"/>
    <n v="0"/>
    <n v="0"/>
    <n v="0"/>
    <n v="0"/>
    <s v="AC"/>
    <x v="0"/>
    <x v="2"/>
    <m/>
    <m/>
    <m/>
    <m/>
    <m/>
    <m/>
    <m/>
    <m/>
    <n v="0"/>
    <n v="0"/>
    <n v="0"/>
    <x v="2"/>
    <s v="Abierta"/>
  </r>
  <r>
    <n v="80"/>
    <s v="FILA_80"/>
    <d v="2018-09-18T00:00:00"/>
    <s v="126"/>
    <s v="2018 2018"/>
    <n v="54"/>
    <s v="01 - AUDITORIA DE REGULARIDAD"/>
    <s v="Control de Resultados"/>
    <s v="Planes, Programas y Proyectos"/>
    <s v="3.2.1.3"/>
    <s v="Hallazgo Administrativo por la poca efectividad en el desarrollo de los procesos derivados de la incautación de madera."/>
    <s v="Falta de seguimiento a los procesos derivados de incautación"/>
    <n v="3"/>
    <s v="Reportar por parte de la SSFFS a la DCA de manera semestralizada el estado de los procesos técnicos y sancionatorios derivados de incautación."/>
    <m/>
    <s v="Reporte semestralizado procesos técnicos y sancionatorios derivados de incautación."/>
    <s v="Reporte semestralizado  / 2 Reportes semestralizado del estado de los procesos técnicos y sancionatorios derivados de incautación."/>
    <n v="1"/>
    <d v="2018-10-01T00:00:00"/>
    <x v="14"/>
    <n v="50.142857142857146"/>
    <n v="0"/>
    <n v="0"/>
    <n v="0"/>
    <n v="0"/>
    <n v="0"/>
    <s v="AC"/>
    <x v="0"/>
    <x v="2"/>
    <m/>
    <m/>
    <m/>
    <m/>
    <m/>
    <m/>
    <m/>
    <m/>
    <n v="0"/>
    <n v="0"/>
    <n v="0"/>
    <x v="2"/>
    <s v="Abierta"/>
  </r>
  <r>
    <n v="81"/>
    <s v="FILA_81"/>
    <d v="2018-09-18T00:00:00"/>
    <s v="126"/>
    <s v="2018 2018"/>
    <n v="54"/>
    <s v="01 - AUDITORIA DE REGULARIDAD"/>
    <s v="Control de Resultados"/>
    <s v="Planes, Programas y Proyectos"/>
    <s v="3.2.1.3"/>
    <s v="Hallazgo Administrativo por la poca efectividad en el desarrollo de los procesos derivados de la incautación de madera."/>
    <s v="Falta de socialización de la importancia los procesos derivados de incautación"/>
    <n v="4"/>
    <s v="Realizar una capacitación semestral por parte de la SSFFS, dirigida a sensibilizar a los involucrados con el proceso derivado de incautación,  sobre la importancia de estos  procesos."/>
    <m/>
    <s v="Capacitación sobre procesos derivados de incautación"/>
    <s v="Capacitación realizada sobre procesos derivados de incautación"/>
    <n v="1"/>
    <d v="2018-10-01T00:00:00"/>
    <x v="14"/>
    <n v="50.142857142857146"/>
    <n v="0"/>
    <n v="0"/>
    <n v="0"/>
    <n v="0"/>
    <n v="0"/>
    <s v="AC"/>
    <x v="0"/>
    <x v="2"/>
    <m/>
    <m/>
    <m/>
    <m/>
    <m/>
    <m/>
    <m/>
    <m/>
    <n v="0"/>
    <n v="0"/>
    <n v="0"/>
    <x v="2"/>
    <s v="Abierta"/>
  </r>
  <r>
    <n v="82"/>
    <s v="FILA_82"/>
    <d v="2018-09-18T00:00:00"/>
    <s v="126"/>
    <s v="2018 2018"/>
    <n v="54"/>
    <s v="01 - AUDITORIA DE REGULARIDAD"/>
    <s v="Control de Resultados"/>
    <s v="Planes, Programas y Proyectos"/>
    <s v="3.2.1.6"/>
    <s v="Hallazgo administrativo por la no oportuna revisión y aprobación de los Planes Locales de Arborización Urbana -PLAU´s."/>
    <s v="Inexistencia de un procedimiento interno que establezca las etapas y el plazo para la revisión y aprobación de los PLAU´s. "/>
    <n v="1"/>
    <s v="Crear y socializar un procedimiento interno en el cual se fijen las etapas y los plazos para la revisión y aprobación de los PLAUS. "/>
    <m/>
    <s v="Procedimiento creado"/>
    <s v="Procedimiento incluido en el SIG"/>
    <n v="1"/>
    <d v="2018-10-01T00:00:00"/>
    <x v="14"/>
    <n v="50.142857142857146"/>
    <n v="0"/>
    <n v="0"/>
    <n v="0"/>
    <n v="0"/>
    <n v="0"/>
    <s v="AC"/>
    <x v="0"/>
    <x v="20"/>
    <m/>
    <m/>
    <m/>
    <m/>
    <m/>
    <m/>
    <m/>
    <m/>
    <n v="0"/>
    <n v="0"/>
    <n v="0"/>
    <x v="2"/>
    <s v="Abierta"/>
  </r>
  <r>
    <n v="83"/>
    <s v="FILA_83"/>
    <s v="2017-05-23"/>
    <s v="126"/>
    <s v="2017 2017"/>
    <n v="48"/>
    <s v="01 - AUDITORIA DE REGULARIDAD"/>
    <s v="Control Gestión"/>
    <s v="Gestión Contractual"/>
    <s v="2.1.3.9"/>
    <s v="HALLAZGO ADMINISTRATIVO POR PUBLICACIÓN INCONSISTENTE DEL VALOR DEL CONVENIO 1515 DE 2014 EN SIVICOF"/>
    <s v="LA SDA REPORTÓ EL DÍA 30 DE DICIEMBRE DE 2014 EN SIVICOF EL VALOR DE LA CONTRATACIÓN DE RECURSOS PÚBLICOS DEL CONVENIO DE COOPERACIÓN 1515 DE 2014 SUSCRITO CON ONU-HABITAT POR VALOR DE $306.684.251 Y NO POR $290.400.000 COMO LO REPORTA LA RESPECTIVA MINUTA."/>
    <n v="1"/>
    <s v="MODIFICAR EL PROCEDIMIENTO DE CELEBRACIÓN DE CONVENIOS O CONTRATOS INTERADMINISTRATIVOS: 126PA04PR08."/>
    <m/>
    <s v="PROCEDIMIENTO MODIFICADO"/>
    <s v="PROCEDIMIENTO MODIFICADO"/>
    <n v="1"/>
    <s v="2017-05-24"/>
    <x v="17"/>
    <n v="44.428571428571431"/>
    <n v="100"/>
    <n v="1"/>
    <n v="44.428571428571431"/>
    <n v="0"/>
    <n v="0"/>
    <s v="AC"/>
    <x v="1"/>
    <x v="3"/>
    <m/>
    <m/>
    <m/>
    <m/>
    <m/>
    <m/>
    <m/>
    <m/>
    <n v="100"/>
    <s v="Corte 2018-04-30. La DGC envió seguimiento mediante radicado No. 2018IE23886. Se evidenció que mediante resolución No. 3217 del 15/11/17 fue actualizado el procedimiento 126PA04-PR33, dicha resolución fue socializada mediante correo del 23/11/17. "/>
    <n v="100"/>
    <x v="3"/>
    <s v="Abierta"/>
  </r>
  <r>
    <n v="84"/>
    <s v="FILA_84"/>
    <s v="2017-05-23"/>
    <s v="126"/>
    <s v="2017 2017"/>
    <n v="48"/>
    <s v="01 - AUDITORIA DE REGULARIDAD"/>
    <s v="Control de Resultados"/>
    <s v="Planes, Programas y Proyectos"/>
    <s v="2.2.1.1.3.1"/>
    <s v="HALLAZGO ADMINISTRATIVO CON PRESUNTA INCIDENCIA DISCIPLINARIA POR INCUMPLIMIENTO DEL DECRETO 85 DE 2013 “POR MEDIO DEL CUAL SE ORDENA ADECUAR EN EL DISTRITO CAPITAL EL CENTRO ECOLÓGICO DISTRITAL DE PROTECCIÓN Y BIENESTAR ANIMAL -CEA- “CASA ECOLÓGICA DE LOS ANIMALES"/>
    <s v="LA ENTIDAD NO HA TERMINADO CON LOS ESTUDIOS TÉCNICOS Y GESTIONES PARA DAR INICIO A LAS OBRAS DE LA CASA ECOLÓGICA DE LOS ANIMALES, EN CONTRAVÍA DEL PARÁGRAFO DEL ARTÍCULO PRIMERO DEL DECRETO 85 DE 2013, EL CUAL ESTABLECIÓ QUE “EN EL TÉRMINO DE DOCE (12) MESES, LA SECRETARÍA DISTRITAL DE AMBIENTE, DE MANERA COORDINADA CON LA DDDI DE LA SECRETARÍA GENERAL, DEBERÁ REALIZAR LOS ESTUDIOS TÉCNICOS Y LAS GESTIONES NECESARIAS PARA LA ADECUACIÓN DE SU ESTRUCTURA ORGANIZACIONAL"/>
    <n v="1"/>
    <s v="REALIZAR Y EJECUTAR EL PROCESO DE CONCURSO DE MÉRITOS PARA OBTENER EL PERMISO DE INTERVENCIÓN ARQUEOLÓGICA POR PARTE DEL ICANH PARA INICIAR EL PROCESO DE CONTRATACIÓN DE OBRA."/>
    <m/>
    <s v="PROCESO DE CONCURSO DE MÉRITOS REALIZADO"/>
    <s v="PROCESO DE CONCURSO DE MÉRITOS REALIZADO"/>
    <n v="1"/>
    <s v="2017-05-24"/>
    <x v="17"/>
    <n v="44.428571428571431"/>
    <n v="100"/>
    <n v="1"/>
    <n v="44.428571428571431"/>
    <n v="0"/>
    <n v="0"/>
    <s v="AC"/>
    <x v="1"/>
    <x v="5"/>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3"/>
    <s v="Abierta"/>
  </r>
  <r>
    <n v="85"/>
    <s v="FILA_85"/>
    <s v="2017-05-23"/>
    <s v="126"/>
    <s v="2017 2017"/>
    <n v="48"/>
    <s v="01 - AUDITORIA DE REGULARIDAD"/>
    <s v="Control de Resultados"/>
    <s v="Planes, Programas y Proyectos"/>
    <s v="2.2.1.1.3.2"/>
    <s v="HALLAZGO ADMINISTRATIVO POR NO CONTAR CON EVALUACIÓN FINANCIERA Y ECONÓMICA PARA LA CONSTRUCCIÓN DE LA CASA ECOLÓGICA DE LOS ANIMALES – CEA EN EL MARCO DEL PROYECTO 961 “GESTIÓN INTEGRAL A LA FAUNA DOMÉSTICA EN EL D.C”"/>
    <s v="SE OBSERVA QUE LA ENTIDAD NO CUENTA CON EVALUACIÓN EX ANTE PARA EL PROYECTO DE INVERSIÓN 961, ESPECÍFICAMENTE PARA LA CONSTRUCCIÓN Y ADECUACIÓN DE LA CASA ECOLÓGICA DE LOS ANIMALES, LO ANTERIOR EN CONTRAVÍA A LO ESTABLECIDO EN EL NUMERAL 2.3.1. DEL MANUAL PARA LA ADMINISTRACIÓN, Y OPERACIÓN DEL BANCO DISTRITAL DE PROGRAMAS Y PROYECTOS"/>
    <n v="1"/>
    <s v="REALIZAR UN ESTUDIO PARA AJUSTAR LA EVALUACIÓN FINANCIERA Y ECONÓMICA PARA LA CASA ECOLÓGICA, CON EL FIN DE QUE SUSTENTE  LA LICITACIÓN CUANDO ÉSTA SE PRODUZCA."/>
    <m/>
    <s v="ESTUDIOS PREVIOS DE LA LICITACIÓN PÚBLICA PARA LA OBRA"/>
    <s v="ESTUDIOS PREVIOS DE LA LICITACIÓN PÚBLICA PARA LA OBRA  AJUSTADOS"/>
    <n v="1"/>
    <s v="2017-05-24"/>
    <x v="17"/>
    <n v="44.428571428571431"/>
    <n v="100"/>
    <n v="1"/>
    <n v="44.428571428571431"/>
    <n v="0"/>
    <n v="0"/>
    <s v="AC"/>
    <x v="1"/>
    <x v="5"/>
    <m/>
    <m/>
    <m/>
    <m/>
    <m/>
    <m/>
    <m/>
    <m/>
    <n v="100"/>
    <s v="Corte 2018-04-30. Se celebró el contrato 27171382 por valor de $25,067,727,810 entre la SDA y el Consorcio Eco-Casa con el objeto de construir un centro de protección y bienestar animal &quot;Casa Ecológica de los animales&quot; CEA en un plazo de dieciséis meses contados a partir de la fecha de suscripción del acta de inicio."/>
    <n v="100"/>
    <x v="3"/>
    <s v="Abierta"/>
  </r>
  <r>
    <n v="86"/>
    <s v="FILA_86"/>
    <s v="2017-08-25"/>
    <s v="126"/>
    <s v="2017 2017"/>
    <n v="53"/>
    <s v="02 - AUDITORIA DE DESEMPEÑO"/>
    <s v="Control Gestión"/>
    <s v="Gestión Contractual"/>
    <s v="3.2.1"/>
    <s v="HALLAZGO DE CARÁCTER ADMINISTRATIVO CON INCIDENCIA FISCAL POR VALOR DE $35.700.000, Y PRESUNTA INCIDENCIA DISCIPLINARIA, POR PACTAR HONORARIOS IMPROCEDENTES, FRENTE A LA EXPERIENCIA PROFESIONAL REQUERIDA EN CARRERAS DE INGENIERÍA."/>
    <s v="LAS CIRCUNSTANCIAS ESTABLECIDAS SE GENERARON POR UNA GESTIÓN FISCAL ANTIECONÓMICA, INEFICAZ E INEFICIENTE, TENIENDO EN CUENTA QUE LA ENTIDAD NO CUMPLE ESTRICTAMENTE LO DISPUESTO PARA EFECTOS DE VERIFICAR LA IDONEIDAD Y EXPERIENCIA EN ESA TIPOLOGÍA CONTRACTUAL, EN ORDEN A DEFINIR ADECUADAMENTE LOS HONORARIOS QUE CORRESPONDE SEGÚN LA NATURALEZA DEL OBJETO DE QUE SE TRATE."/>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SEGÚN CONCLUSIONES DEL ACTA."/>
    <n v="1"/>
    <s v="2017-08-28"/>
    <x v="18"/>
    <n v="22.142857142857142"/>
    <n v="100"/>
    <n v="1"/>
    <n v="22.142857142857142"/>
    <n v="0"/>
    <n v="0"/>
    <s v="AC"/>
    <x v="1"/>
    <x v="3"/>
    <m/>
    <m/>
    <m/>
    <m/>
    <m/>
    <m/>
    <m/>
    <m/>
    <n v="100"/>
    <s v="Corte 2018-04-30. Mediante resolución 3625 expedida el 15/12/17 con radicado 2017EE254996 y proceso 3936013, se adopto la ultima escala de honorarios para los contratos de prestación de servicios y de apoyo a la gestión "/>
    <n v="100"/>
    <x v="3"/>
    <s v="Abierta"/>
  </r>
  <r>
    <n v="87"/>
    <s v="FILA_87"/>
    <s v="2017-11-22"/>
    <s v="126"/>
    <s v="2017 2017"/>
    <n v="57"/>
    <s v="02 - AUDITORIA DE DESEMPEÑO"/>
    <s v="Control Gestión"/>
    <s v="Gestión Contractual"/>
    <s v="3.2.1"/>
    <s v="HALLAZGO ADMINISTRATIVO CON PRESUNTA INCIDENCIA DISCIPLINARIA, POR DEFICIENCIAS EN LA APROBACIÓN DEL ANEXO MODIFICATORIO DE LA GARANTÍA DEL CONTRATO 181 DE 2015"/>
    <s v="COMO PUEDE APRECIARSE, LOS VALORES ASEGURADOS EN EL ANEXO MODIFICATORIO DE LA PÓLIZA, NO SE AJUSTARON A LOS PORCENTAJES PREVISTOS EN LA CLÁUSULA OCTAVA DEL CONTRATO, CUYO REFERENTE ERA LA SUMA TOTAL PACTADA INCLUIDA LA ADICIÓN."/>
    <n v="1"/>
    <s v="SOCIALIZAR EL PROCEDIMIENTO  126 PA 04-PR 37 AL EQUIPO DE TRABAJO DE LA SUBDIRECCIÓN CONTRACTUAL"/>
    <m/>
    <s v="PROCEDIMIENTO SOCIALIZADO"/>
    <s v="NO. DE SOCIALIZACIONES REALIZADAS - SUBDIRECCIÓN CONTRACTUAL /NO. DE SOCIALIZACIONES PROGRAMADAS - SUBDIRECCIÓN CONTRACTUAL"/>
    <n v="1"/>
    <s v="2017-11-22"/>
    <x v="19"/>
    <n v="22.714285714285715"/>
    <n v="100"/>
    <n v="1"/>
    <n v="22.714285714285715"/>
    <n v="0"/>
    <n v="0"/>
    <s v="AC"/>
    <x v="1"/>
    <x v="3"/>
    <m/>
    <m/>
    <m/>
    <m/>
    <m/>
    <m/>
    <m/>
    <m/>
    <n v="100"/>
    <s v="Corte 2018-04-30. Mediante resolución 170 del 24/01/18 se aprobó ultima actualización al procedimiento 126PA04-PR37 suscripción y legalización de contratos, el cual fue socializado por el correo institucional"/>
    <n v="100"/>
    <x v="3"/>
    <s v="Abierta"/>
  </r>
  <r>
    <n v="88"/>
    <s v="FILA_88"/>
    <s v="2017-11-22"/>
    <s v="126"/>
    <s v="2017 2017"/>
    <n v="57"/>
    <s v="02 - AUDITORIA DE DESEMPEÑO"/>
    <s v="Control Gestión"/>
    <s v="Gestión Contractual"/>
    <s v="3.2.2"/>
    <s v="HALLAZGO ADMINISTRATIVO CON PRESUNTA INCIDENCIA DISCIPLINARIA, POR ASIGNAR ACTIVIDADES NO CIRCUNSCRITAS A LAS RESPECTIVAS METAS Y OBJETOS PACTADOS, EN CONTRATOS DE PRESTACIÓN DE SERVICIOS PROFESIONALES"/>
    <s v="SE REALIZARON ALGUNAS ACTIVIDADES QUE SI BIEN ESTABAN DENTRO DEL MARCO OBLIGACIONAL, CORRESPONDIERON A GESTIONES DE OTROS GRUPOS Y NO AL DE RUIDO, LO CUAL RESULTABA CONTRARIO A LA RESPECTIVA META Y AL OBJETO PACTADO. (META “INTERVENIR 10 ÁREAS CRÍTICAS IDENTIFICADAS Y PRIORIZADAS EN LOS MAPAS DE RUIDO DE LA CIUDAD.”, DEL PROYECTO 574 “CONTROL DE DETERIORO AMBIENTAL EN LOS COMPONENTES AIRE Y PAISAJE”,)."/>
    <n v="1"/>
    <s v="CAPACITACIÓN SOBRE EL MANUAL DE SUPERVISIÓN Y/O INTERVENTORÍA "/>
    <m/>
    <s v="NÚMERO DE CAPACITACIONES REALIZADAS A SUPERVISORES Y CONTRATISTAS (SUPERVISIÓN Y PRESENTACIÓN DE CUENTAS) /TOTAL DE SUPERVISORES Y CONTRATISTAS DEL GRUPO RUIDO"/>
    <s v="NO. DE CAPACITACIONES REALIZADAS A SUPERVISORES Y CONTRATISTAS DEL GRUPO /TOTAL DE CAPACITACIONES PROGRAMADAS DEL GRUPO RUIDO"/>
    <n v="1"/>
    <s v="2017-11-22"/>
    <x v="19"/>
    <n v="22.714285714285715"/>
    <n v="100"/>
    <n v="1"/>
    <n v="22.714285714285715"/>
    <n v="0"/>
    <n v="0"/>
    <s v="AC"/>
    <x v="1"/>
    <x v="3"/>
    <m/>
    <m/>
    <m/>
    <m/>
    <m/>
    <m/>
    <m/>
    <m/>
    <n v="100"/>
    <s v="Corte 2018-04-30. Se evidenció listado de asistencia a capacitación sobre Manual de contratación y IAAP y dos presentación del día 9/04/18, para el grupo de ruido"/>
    <n v="100"/>
    <x v="3"/>
    <s v="Abierta"/>
  </r>
  <r>
    <n v="89"/>
    <s v="FILA_89"/>
    <s v="2017-11-22"/>
    <s v="126"/>
    <s v="2017 2017"/>
    <n v="57"/>
    <s v="02 - AUDITORIA DE DESEMPEÑO"/>
    <s v="Control Gestión"/>
    <s v="Gestión Contractual"/>
    <s v="3.2.3"/>
    <s v="HALLAZGO ADMINISTRATIVO CON PRESUNTA INCIDENCIA DISCIPLINARIA, POR NO PUBLICAR ADECUADAMENTE LOS DOCUMENTOS DEL PROCESO DE CONTRATACIÓN, EN EL SISTEMA ELECTRÓNICO PARA LA CONTRATACIÓN PÚBLICA – SECOP"/>
    <s v="NO SE LLEVA A CABO UNA ADECUADA VERIFICACIÓN DE LOS REGISTROS QUE SE EFECTÚAN EN EL SECOP, NI DE LA DOCUMENTACIÓN QUE TIENE QUE SUBIRSE EN EL APLICATIVO, LO CUAL EVIDENCIA QUE NO SE HAN PERFECCIONADO CONTROLES PARA LOGRAR LA EFICIENCIA EN ESA ACTIVIDAD."/>
    <n v="1"/>
    <s v="CAPACITACIÓN DE SECOP II AL EQUIPO DE LA SUBDIRECCIÓN CONTRACTUAL"/>
    <m/>
    <s v="CAPACITACIONES SECOP II"/>
    <s v="NO. DE CAPACITACIONES REALIZADAS/NO. DE CAPACITACIONES PROGRAMADAS AL EQUIPO DE LA SUBDIRECCIÓN CONTRACTUAL"/>
    <n v="1"/>
    <s v="2017-11-22"/>
    <x v="19"/>
    <n v="22.714285714285715"/>
    <n v="100"/>
    <n v="1"/>
    <n v="22.714285714285715"/>
    <n v="0"/>
    <n v="0"/>
    <s v="AC"/>
    <x v="1"/>
    <x v="3"/>
    <m/>
    <m/>
    <m/>
    <m/>
    <m/>
    <m/>
    <m/>
    <m/>
    <n v="100"/>
    <s v="Corte 2018-04-30. Se evidenció relación de asistencia capacitación sobre Secop II, de fecha junio 1/18, liderada por la Subdirectora Contractual. Así mismo, se evidencio que quince (15) contratistas de la Subdirección Financiera cuentan con certificado de asistencia al programa de acompañamiento para el uso del SECOP II del 25/4/17 al 21/7/17."/>
    <n v="100"/>
    <x v="3"/>
    <s v="Abierta"/>
  </r>
  <r>
    <n v="90"/>
    <s v="FILA_90"/>
    <s v="2017-08-25"/>
    <s v="126"/>
    <s v="2017 2017"/>
    <n v="53"/>
    <s v="02 - AUDITORIA DE DESEMPEÑO"/>
    <s v="Control Gestión"/>
    <s v="Gestión Contractual"/>
    <s v="3.2.5"/>
    <s v="HALLAZGO DE CARÁCTER ADMINISTRATIVO CON PRESUNTA INCIDENCIA DISCIPLINARIA, POR VALIDAR EXPERIENCIA INSUFICIENTEMENTE ACREDITADA, EN CONTRATOS DE PRESTACIÓN DE SERVICIOS PROFESIONALES Y DE APOYO A LA GESTIÓN."/>
    <s v="LAS CIRCUNSTANCIAS ANALIZADAS TIENEN ORIGEN EN LA FALTA DE CUMPLIMIENTO DEL RESPECTIVO MARCO NORMATIVO, DE MODO QUE LA ENTIDAD NO VERIFICA ADECUADAMENTE LA EXPERIENCIA REQUERIDA PARA LOS CONTRATOS DE PRESTACIÓN DE SERVICIOS PROFESIONALES Y DE APOYO A LA GESTIÓN, LO CUAL REALIZA DE MANERA INEFICAZ, AL NO VELAR POR LA MATERIALIZACIÓN DE ESA VERIFICACIÓN EN LAS CONDICIONES QUE LA REGLAMENTACIÓN Y EL EJERCICIO DE LA FUNCIÓN ADMINISTRATIVA IMPONEN."/>
    <n v="1"/>
    <s v="REVISAR LA RESOLUCIÓN DE HONORARIOS CON EL FIN DE VERIFICAR QUE SE ENCUENTRA ACORDE CON LA NORMATIVIDAD VIGENTE Y DARLE  ESTRICTRO CUMPLIMIENTO EN EL SENTIDO DE LA VERIFICACIÓN DE ESTUDIOS O SUS EQUIVALENTES."/>
    <m/>
    <s v="ACTA DE REVISIÓN DE LA RESOLUCIÓN DE HONORARIOS"/>
    <s v="RESOLUCIÓN DE HONORARIOS REVISADA Y AJUSTADA CUANDO SEA NECESARIO."/>
    <n v="1"/>
    <s v="2017-08-28"/>
    <x v="18"/>
    <n v="22.142857142857142"/>
    <n v="100"/>
    <n v="1"/>
    <n v="22.142857142857142"/>
    <n v="0"/>
    <n v="0"/>
    <s v="AC"/>
    <x v="1"/>
    <x v="3"/>
    <m/>
    <m/>
    <m/>
    <m/>
    <m/>
    <m/>
    <m/>
    <m/>
    <n v="100"/>
    <s v="Corte 2018-04-30. Se evidenció que mediante resolución 3625 expedida el 15/12/17 con radicado 2017EE254996 y proceso 3936013, se adopto la ultima escala de honorarios para los contratos de prestación de servicios y de apoyo a la gestión "/>
    <n v="100"/>
    <x v="3"/>
    <s v="Abierta"/>
  </r>
  <r>
    <n v="91"/>
    <s v="FILA_91"/>
    <s v="2017-11-22"/>
    <s v="126"/>
    <s v="2017 2017"/>
    <n v="57"/>
    <s v="02 - AUDITORIA DE DESEMPEÑO"/>
    <s v="Control Gestión"/>
    <s v="Gestión Contractual"/>
    <s v="3.2.5"/>
    <s v="HALLAZGO ADMINISTRATIVO CON PRESUNTA INCIDENCIA DISCIPLINARIA, POR NO REPORTAR EN EL SIVICOF LA MODIFICACIÓN 1 AL CONTRATO 1257 DE 2015 Y POR REPORTE EXTEMPORÁNEO DEL CONTRATO 595 DE 2015"/>
    <s v="RESPECTO DEL CONTRATO DE PRESTACIÓN DE SERVICIOS PROFESIONALES 595 SUSCRITO EL 04-02-2015, SE EVIDENCIA EL REGISTRO DE DICHA ACTUACIÓN EN LA RENDICIÓN DE LA CUENTA MENSUAL CON FECHA DE RECEPCIÓN EN SIVICOF DEL 12 DE MARZO DE 2015, TRANSCURRIDOS NUEVE (9) DÍAS HÁBILES."/>
    <n v="1"/>
    <s v="SOCIALIZAR EL PROCEDIMIENTO 126PG01-PR05 ELABORACIÓN Y PRESENTACIÓN DE INFORMES DE RENDICIÓN DE LA CUENTA A LA CONTRALORÍA DE BOGOTÁ D.C. AL INTERIOR AL EQUIPO DE LA SUBDIRECCIÓN CONTRACTUAL"/>
    <m/>
    <s v="SOCIALIZACIÓN DEL PROCEDIMIENTO"/>
    <s v="NO. DE SOCIALIZACIONES REALIZADAS  DEL PROCEDIMIENTO:  126PG01-PR05 ELABORACIÓN Y PRESENTACIÓN DE INFORMES DE RENDICIÓN DE LA CUENTA A LA CONTRALORÍA DE BOGOTÁ D.C."/>
    <n v="1"/>
    <s v="2017-11-22"/>
    <x v="19"/>
    <n v="22.714285714285715"/>
    <n v="100"/>
    <n v="1"/>
    <n v="22.714285714285715"/>
    <n v="0"/>
    <n v="0"/>
    <s v="AC"/>
    <x v="1"/>
    <x v="3"/>
    <m/>
    <m/>
    <m/>
    <m/>
    <m/>
    <m/>
    <m/>
    <m/>
    <n v="100"/>
    <s v="Corte 2018-04-30. Se evidenció que mediante correo electrónico del día 9/4/18 se socializó a la Subdirectora Contractual algunos procedimientos entre los cuales se encontraba el procedimiento 126PG01-PR05, así mismo se observó el listado de asistencia a la socialización de dicho procedimiento al personal de la Subdirección Contractual."/>
    <n v="100"/>
    <x v="3"/>
    <s v="Abierta"/>
  </r>
  <r>
    <n v="92"/>
    <s v="FILA_92"/>
    <s v="2017-08-25"/>
    <s v="126"/>
    <s v="2017 2017"/>
    <n v="53"/>
    <s v="02 - AUDITORIA DE DESEMPEÑO"/>
    <s v="Control Gestión"/>
    <s v="Gestión Contractual"/>
    <s v="3.2.7"/>
    <s v="HALLAZGO DE CARÁCTER ADMINISTRATIVO, CON PRESUNTA INCIDENCIA DISCIPLINARIA, POR INCONSISTENCIAS PRESENTADAS EN LA SUPERVISIÓN DE LOS CONTRATOS 1003 DE 2013, 1237 DE 2016 Y 1023 DE 2013."/>
    <s v="LAS CIRCUNSTANCIAS EXPUESTAS SE DEBEN AL INCUMPLIMIENTO DEL MARCO NORMATIVO, QUE INCLUYE EL PROPIO EXPEDIDO POR LA SDA, COMO LOS MANUALES DE CONTRATACIÓN, FRENTE AL NECESARIO SEGUIMIENTO Y CONTROL A LOS CONTRATOS ASIGNADOS. AL NO EJERCER SEGUIMIENTO Y CONTROL AL CONTRATO DE MANERA EFICIENTE Y OPORTUNA, NO SE ASEGURA EL CUMPLIMIENTO DE LAS OBLIGACIONES CONTRACTUALES, LO QUE GENERA RIESGO EN RELACIÓN CON LOS RECURSOS PÚBLICOS Y LA MATERIALIZACIÓN DE LAS METAS INSTITUCIONALES."/>
    <n v="1"/>
    <s v="REALIZAR Y SOCIALIZAR CON LOS SUPERVISORES DE CONTRATOS UN INSTRUCTIVO FRENTE A LOS RIESGOS DE LA CONTRATACIÓN POR INCUMPLIMIENTO A LAS NORMAS RELATIVAS AL EJERCICIO INDEBIDO DE LAS FUNCIONES DE SUPERVISIÓN."/>
    <m/>
    <s v="INSTRUCTIVO"/>
    <s v="INSTRUCTIVO REALIZADO Y SOCIALIZADO."/>
    <n v="1"/>
    <s v="2017-08-28"/>
    <x v="20"/>
    <n v="30.571428571428573"/>
    <n v="100"/>
    <n v="1"/>
    <n v="30.571428571428573"/>
    <n v="0"/>
    <n v="0"/>
    <s v="AC"/>
    <x v="1"/>
    <x v="3"/>
    <m/>
    <m/>
    <m/>
    <m/>
    <m/>
    <m/>
    <m/>
    <m/>
    <n v="100"/>
    <s v="Corte 2018-04-30. Para dar cumplimiento a este hallazgo se preparó la cartilla manual de supervisión e interventoría, la cual fue socializada por correo electrónico el 29/12/17, a los servidores de la SDA, tratando el tema de los riesgos en la contratación. (respuesta de la DGC mediante el radicado No. 2018IE151621)_x000a_"/>
    <n v="100"/>
    <x v="3"/>
    <s v="Abierta"/>
  </r>
  <r>
    <n v="93"/>
    <s v="FILA_93"/>
    <s v="2017-08-25"/>
    <s v="126"/>
    <s v="2017 2017"/>
    <n v="53"/>
    <s v="02 - AUDITORIA DE DESEMPEÑO"/>
    <s v="Control Gestión"/>
    <s v="Gestión Contractual"/>
    <s v="3.2.9"/>
    <s v="HALLAZGO DE CARÁCTER ADMINISTRATIVO, POR NO REPORTAR EN EL SIVICOF EL ACTA DE LIQUIDACIÓN DEL CONTRATO 1388 DE 2014, Y POR CUANTO LA MISMA TIENE FECHA DISTINTA A LA DE SU SUSCRIPCIÓN."/>
    <s v="ELLO OBEDECE AL INEFICIENTE MANEJO DE LA SDA FRENTE A LOS REPORTES QUE PERMANENTEMENTE DEBEN EFECTUARSE EN EL SIVICOF, ASÍ COMO A LA FALTA DE CUIDADO EN LA LIQUIDACIÓN DE LOS CONTRATOS Y LA FECHA QUE SE ASIGNA A LA MISMA, QUE NO PUEDE SER OTRA QUE LA DE SU SUSCRIPCIÓN EN TIEMPO REAL. LA SITUACIÓN DESCRITA IMPIDE TENER LA INFORMACIÓN COMPLETA EN EL SIVICOF, EN TANTO QUE GENERA INCERTIDUMBRE FRENTE AL ASPECTO TEMPORAL DEL PERFECCIONAMIENTO DE LA LIQUIDACIÓN DE UN CONTRATO"/>
    <n v="1"/>
    <s v="AJUSTAR EL PROCEDIMIENTO &quot;ESTRUCTURACIÓN DE ESTUDIOS PREVIOS MODALIDAD CONTRATACIÓN DIRECTA 126PA04-PR33&quot;, E INCLUIR UN LINEAMIENTO DE FECHAR Y FIRMAR TODOS LOS DOCUMENTOS SOPORTES DEL CONTRATO DONDE SE ACLARE QUE PRIMERO FIRMA EL CONTRATISTA Y LUEGO LA ADMINISTRACIÓN."/>
    <m/>
    <s v="PROCEDIMIENTO AJUSTADO"/>
    <s v="PROCEDIMIENTO AJUSTADO"/>
    <n v="1"/>
    <s v="2017-08-28"/>
    <x v="18"/>
    <n v="22.142857142857142"/>
    <n v="100"/>
    <n v="1"/>
    <n v="22.142857142857142"/>
    <n v="0"/>
    <n v="0"/>
    <s v="AC"/>
    <x v="1"/>
    <x v="3"/>
    <m/>
    <m/>
    <m/>
    <m/>
    <m/>
    <m/>
    <m/>
    <m/>
    <n v="100"/>
    <s v="Corte 2018-04-30. Se evidenció que el procedimiento fue actualizado mediante resolución 3217 del 15/11/17._x000a_En este procedimiento se estableció en un lineamiento lo siguiente: &quot; • La elaboración de los contratos se realizará con base en los modelos, formatos y minutas que figuran en el aplicativo del Sistema Integrado de Gestión (SIG) y en los aplicativos que la SDA haya dispuesto para tal fin. Los cuales deben ser suscritos inicialmente por el futuro contratista y luego por la Administración&quot;._x000a_Se aclara que el procedimiento se actualizó de nuevo mediante el radicado 2018IE139366 el 15/06/18 (continua el lineamiento)."/>
    <n v="100"/>
    <x v="3"/>
    <s v="Abierta"/>
  </r>
  <r>
    <n v="94"/>
    <s v="FILA_94"/>
    <d v="2018-09-18T00:00:00"/>
    <s v="126"/>
    <s v="2018 2018"/>
    <n v="54"/>
    <s v="01 - AUDITORIA DE REGULARIDAD"/>
    <m/>
    <m/>
    <s v="3.3.1.6.1"/>
    <s v="Falta de actualización del procedimiento"/>
    <s v=" "/>
    <n v="1"/>
    <s v="Actualizar, implementar y socializar el procedimiento interno de notificaciones. "/>
    <s v=" "/>
    <s v="Actualización de procedimiento"/>
    <s v="Procedimiento incluido en el SIG/Procedimiento formulado"/>
    <n v="1"/>
    <d v="2018-10-01T00:00:00"/>
    <x v="21"/>
    <n v="43725"/>
    <m/>
    <m/>
    <m/>
    <m/>
    <m/>
    <m/>
    <x v="0"/>
    <x v="21"/>
    <m/>
    <m/>
    <m/>
    <m/>
    <m/>
    <m/>
    <m/>
    <m/>
    <m/>
    <n v="0"/>
    <n v="0"/>
    <x v="2"/>
    <s v="Abierta"/>
  </r>
  <r>
    <n v="95"/>
    <s v="FILA_95"/>
    <d v="2018-09-18T00:00:00"/>
    <s v="126"/>
    <s v="2018 2018"/>
    <n v="54"/>
    <s v="01 - AUDITORIA DE REGULARIDAD"/>
    <m/>
    <m/>
    <s v="3.3.1.6.1"/>
    <s v="Falta de saneamiento contable de 526 actos administrativos emitidos hasta la vigencia 205."/>
    <s v=" "/>
    <n v="2"/>
    <s v="Realizar el saneamiento contable del 100% de los 526 actos administrativos emitidos hasta la vigencia 2015."/>
    <s v=" "/>
    <s v="Saneamiento contable"/>
    <s v="526 resoluciones saneadas contablemente/526 resoluciones sin saneamiento contable"/>
    <n v="1"/>
    <d v="2018-10-01T00:00:00"/>
    <x v="21"/>
    <n v="43725"/>
    <m/>
    <m/>
    <m/>
    <m/>
    <m/>
    <m/>
    <x v="0"/>
    <x v="21"/>
    <m/>
    <m/>
    <m/>
    <m/>
    <m/>
    <m/>
    <m/>
    <m/>
    <m/>
    <n v="0"/>
    <n v="0"/>
    <x v="2"/>
    <s v="Abierta"/>
  </r>
  <r>
    <n v="96"/>
    <s v="FILA_96"/>
    <d v="2018-09-18T00:00:00"/>
    <s v="126"/>
    <s v="2018 2018"/>
    <n v="54"/>
    <s v="01 - AUDITORIA DE REGULARIDAD"/>
    <m/>
    <m/>
    <s v="3.3.1.6.1"/>
    <s v="Falta de seguimiento a las resoluciones que contienen exigencia de pago."/>
    <s v=" "/>
    <n v="3"/>
    <s v="Reportar por parte de la SSFFS trimestralmente los avances en el saneamiento contable a la SF con copia a la DCA."/>
    <s v=" "/>
    <s v="Reporte trimestral de la SSFFS a SF y DCA"/>
    <s v="Reporte trimestral realizado / 3 reportes a realizar sobre el saneamiento contable a la SF"/>
    <n v="1"/>
    <d v="2018-10-01T00:00:00"/>
    <x v="21"/>
    <n v="43725"/>
    <m/>
    <m/>
    <m/>
    <m/>
    <m/>
    <m/>
    <x v="0"/>
    <x v="22"/>
    <m/>
    <m/>
    <m/>
    <m/>
    <m/>
    <m/>
    <m/>
    <m/>
    <m/>
    <n v="0"/>
    <n v="0"/>
    <x v="2"/>
    <s v="Abierta"/>
  </r>
  <r>
    <n v="97"/>
    <s v="FILA_97"/>
    <d v="2018-09-18T00:00:00"/>
    <s v="126"/>
    <s v="2018 2018"/>
    <n v="54"/>
    <s v="01 - AUDITORIA DE REGULARIDAD"/>
    <m/>
    <m/>
    <s v="3.3.1.6.1"/>
    <s v="Falta de seguimiento a las resoluciones que contienen exigencia de pago."/>
    <s v=" "/>
    <n v="4"/>
    <s v="Incorporar en las Resoluciones de autorización de tratamiento silvicultural el plazo de la obligación de pago por compensación, constituyéndose así un título ejecutivo."/>
    <s v=" "/>
    <s v="Resolución que se constituya como título ejecutivo"/>
    <s v="No. de Resoluciones que se constituya como título ejecutivo realizadas  (desde octubre de 2018) /  Resoluciones que se constituya como título ejecutivo  a proyectar "/>
    <n v="1"/>
    <d v="2018-10-01T00:00:00"/>
    <x v="21"/>
    <n v="43725"/>
    <m/>
    <m/>
    <m/>
    <m/>
    <m/>
    <m/>
    <x v="0"/>
    <x v="23"/>
    <m/>
    <m/>
    <m/>
    <m/>
    <m/>
    <m/>
    <m/>
    <m/>
    <m/>
    <n v="0"/>
    <n v="0"/>
    <x v="2"/>
    <s v="Abierta"/>
  </r>
  <r>
    <n v="98"/>
    <s v="FILA_98"/>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actualización del procedimiento"/>
    <n v="1"/>
    <s v="Actualizar, implementar y socializar el procedimiento interno de notificaciones. "/>
    <m/>
    <s v="Actualización de procedimiento"/>
    <s v="Procedimiento incluido en el SIG/Procedimiento formulado"/>
    <n v="1"/>
    <d v="2018-10-01T00:00:00"/>
    <x v="14"/>
    <n v="50.142857142857146"/>
    <n v="0"/>
    <n v="0"/>
    <n v="0"/>
    <n v="0"/>
    <n v="0"/>
    <s v="AC"/>
    <x v="0"/>
    <x v="20"/>
    <m/>
    <m/>
    <m/>
    <m/>
    <m/>
    <m/>
    <m/>
    <m/>
    <n v="0"/>
    <n v="0"/>
    <n v="0"/>
    <x v="2"/>
    <s v="Abierta"/>
  </r>
  <r>
    <n v="99"/>
    <s v="FILA_99"/>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aneamiento contable de 208 Resoluciones"/>
    <n v="2"/>
    <s v="Realizar el saneamiento contable del 100% de las 208 resoluciones identificadas en el hallazgo."/>
    <m/>
    <s v="Saneamiento contable"/>
    <s v="208 resoluciones saneadas contablemente/208 resoluciones sin saneamiento contable"/>
    <n v="1"/>
    <d v="2018-10-01T00:00:00"/>
    <x v="14"/>
    <n v="50.142857142857146"/>
    <n v="0"/>
    <n v="0"/>
    <n v="0"/>
    <n v="0"/>
    <n v="0"/>
    <s v="AC"/>
    <x v="0"/>
    <x v="20"/>
    <m/>
    <m/>
    <m/>
    <m/>
    <m/>
    <m/>
    <m/>
    <m/>
    <n v="0"/>
    <n v="0"/>
    <n v="0"/>
    <x v="2"/>
    <s v="Abierta"/>
  </r>
  <r>
    <n v="100"/>
    <s v="FILA_100"/>
    <d v="2018-09-18T00:00:00"/>
    <s v="126"/>
    <s v="2018 2018"/>
    <n v="54"/>
    <s v="01 - AUDITORIA DE REGULARIDAD"/>
    <s v="Control Financiero"/>
    <s v="Estados Contables"/>
    <s v="3.3.1.1.1"/>
    <s v="Hallazgo administrativo, por la no remisión de la Dirección de Control Ambiental y sus Subdirecciones, a la Subdirección Financiera, de 208 resoluciones por valor de $50.505.769, de conceptos de evaluación, multas, seguimiento de talas de árboles y multas ambientales de las vigencias anteriores al 2015"/>
    <s v="Falta de seguimiento a las comunicaciones dirigidas a la Subdirección Financiera"/>
    <n v="3"/>
    <s v="Reportar por parte de la SSFFS trimestralmente los avances en el saneamiento contable a la SF con copia a la DCA."/>
    <m/>
    <s v="Reporte trimestral de la SSFFS a SF y DCA"/>
    <s v="Reporte trimestral realizado / 3 reportes a realizar sobre el estado de los procesos técnicos y sancionatorios derivados de incautación."/>
    <n v="1"/>
    <d v="2018-10-01T00:00:00"/>
    <x v="14"/>
    <n v="50.142857142857146"/>
    <n v="0"/>
    <n v="0"/>
    <n v="0"/>
    <n v="0"/>
    <n v="0"/>
    <s v="AC"/>
    <x v="0"/>
    <x v="2"/>
    <m/>
    <m/>
    <m/>
    <m/>
    <m/>
    <m/>
    <m/>
    <m/>
    <n v="0"/>
    <n v="0"/>
    <n v="0"/>
    <x v="2"/>
    <s v="Abierta"/>
  </r>
  <r>
    <n v="101"/>
    <s v="FILA_101"/>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actualización del procedimiento"/>
    <n v="1"/>
    <s v="Actualizar, implementar y socializar el procedimiento interno de notificaciones. "/>
    <m/>
    <s v="Actualización de procedimiento"/>
    <s v="Procedimiento incluido en el SIG/"/>
    <n v="1"/>
    <d v="2018-10-01T00:00:00"/>
    <x v="14"/>
    <n v="50.142857142857146"/>
    <n v="0"/>
    <n v="0"/>
    <n v="0"/>
    <n v="0"/>
    <n v="0"/>
    <s v="AC"/>
    <x v="0"/>
    <x v="20"/>
    <m/>
    <m/>
    <m/>
    <m/>
    <m/>
    <m/>
    <m/>
    <m/>
    <n v="0"/>
    <n v="0"/>
    <n v="0"/>
    <x v="2"/>
    <s v="Abierta"/>
  </r>
  <r>
    <n v="102"/>
    <s v="FILA_102"/>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eguimiento a las devoluciones de la oficina de ejecuciones fiscales"/>
    <n v="2"/>
    <s v="Realizar el saneamiento contable del 100% de las 40 resoluciones identificadas en el hallazgo."/>
    <m/>
    <s v="Saneamiento contable"/>
    <s v="40 resoluciones saneadas contablemente/40 resoluciones sin saneamiento contable identificadas en el hallazgo"/>
    <n v="1"/>
    <d v="2018-10-01T00:00:00"/>
    <x v="14"/>
    <n v="50.142857142857146"/>
    <n v="0"/>
    <n v="0"/>
    <n v="0"/>
    <n v="0"/>
    <n v="0"/>
    <s v="AC"/>
    <x v="0"/>
    <x v="20"/>
    <m/>
    <m/>
    <m/>
    <m/>
    <m/>
    <m/>
    <m/>
    <m/>
    <n v="0"/>
    <n v="0"/>
    <n v="0"/>
    <x v="2"/>
    <s v="Abierta"/>
  </r>
  <r>
    <n v="103"/>
    <s v="FILA_103"/>
    <d v="2018-09-18T00:00:00"/>
    <s v="126"/>
    <s v="2018 2018"/>
    <n v="54"/>
    <s v="01 - AUDITORIA DE REGULARIDAD"/>
    <s v="Control Financiero"/>
    <s v="Estados Contables"/>
    <s v="3.3.1.1.2"/>
    <s v="Hallazgo Administrativo por la no remisión de 40 resoluciones devueltas por la Oficina de Ejecuciones Fiscales de la Secretaría de Hacienda, vigencias 1998 a diciembre de 2015, por un total de $163.886.318,25, por presentar inconsistencias en el cobro coactivo"/>
    <s v="Falta de saneamiento contable de 40 Resoluciones"/>
    <n v="3"/>
    <s v="Reportar por parte de la SSFFS  trimestralmente los avances en el saneamiento contable a la SF con copia a la DCA."/>
    <m/>
    <s v="Reporte trimestral de la SSFFS a SF y DCA"/>
    <s v="Reporte trimestral realizado / 3 reportes a realizar sobre el saneamiento contable a la SF"/>
    <n v="1"/>
    <d v="2018-10-01T00:00:00"/>
    <x v="14"/>
    <n v="50.142857142857146"/>
    <n v="0"/>
    <n v="0"/>
    <n v="0"/>
    <n v="0"/>
    <n v="0"/>
    <s v="AC"/>
    <x v="0"/>
    <x v="2"/>
    <m/>
    <m/>
    <m/>
    <m/>
    <m/>
    <m/>
    <m/>
    <m/>
    <n v="0"/>
    <n v="0"/>
    <n v="0"/>
    <x v="2"/>
    <s v="Abierta"/>
  </r>
  <r>
    <n v="104"/>
    <s v="FILA_104"/>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x v="4"/>
    <x v="24"/>
    <m/>
    <m/>
    <m/>
    <m/>
    <m/>
    <m/>
    <m/>
    <m/>
    <n v="0"/>
    <n v="0"/>
    <n v="0"/>
    <x v="2"/>
    <s v="Abierta"/>
  </r>
  <r>
    <n v="105"/>
    <s v="FILA_105"/>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x v="4"/>
    <x v="24"/>
    <m/>
    <m/>
    <m/>
    <m/>
    <m/>
    <m/>
    <m/>
    <m/>
    <n v="0"/>
    <n v="0"/>
    <n v="0"/>
    <x v="2"/>
    <s v="Abierta"/>
  </r>
  <r>
    <n v="106"/>
    <s v="FILA_106"/>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07"/>
    <s v="FILA_107"/>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08"/>
    <s v="FILA_108"/>
    <d v="2018-09-18T00:00:00"/>
    <s v="126"/>
    <s v="2018 2018"/>
    <n v="54"/>
    <s v="01 - AUDITORIA DE REGULARIDAD"/>
    <s v="Control de Resultados"/>
    <s v="Planes programas y proyectos. Gestión Ambiental"/>
    <s v="3.2.1.1"/>
    <s v="Hallazgo administrativo con presunta incidencia disciplinaria, por el bajo porcentaje de ejecución en magnitud de metas de Proyectos de Inversión del Plan de Desarrollo “Bogotá Mejor para Todos” 2016 - 2020"/>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x v="1"/>
    <x v="25"/>
    <m/>
    <m/>
    <m/>
    <m/>
    <m/>
    <m/>
    <m/>
    <m/>
    <n v="0"/>
    <n v="0"/>
    <n v="0"/>
    <x v="2"/>
    <s v="Abierta"/>
  </r>
  <r>
    <n v="109"/>
    <s v="FILA_109"/>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1"/>
    <s v="Realizar autoevaluación con una periodicidad mensual, por parte del gerente de proyecto, supervisores, enlaces de planeación y contratación de las dependencias, la cual incluye un cruce del avance de las metas, seguimiento a productos, contratación y la gestión de  reservas y pasivos; así como la inclusión de acciones de mejora a las que diera lugar, teniendo en cuenta los informes de verificación que emite la entidad."/>
    <m/>
    <s v="Autoevaluaciones de avance y seguimiento"/>
    <s v="Número de autoevaluaciones realizadas  / 11 autoevaluaciones programadas"/>
    <n v="11"/>
    <d v="2018-10-01T00:00:00"/>
    <x v="14"/>
    <n v="50.142857142857146"/>
    <n v="0"/>
    <n v="0"/>
    <n v="0"/>
    <n v="0"/>
    <n v="0"/>
    <s v="AC"/>
    <x v="4"/>
    <x v="24"/>
    <m/>
    <m/>
    <m/>
    <m/>
    <m/>
    <m/>
    <m/>
    <m/>
    <n v="0"/>
    <n v="0"/>
    <n v="0"/>
    <x v="2"/>
    <s v="Abierta"/>
  </r>
  <r>
    <n v="110"/>
    <s v="FILA_110"/>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2"/>
    <s v="Realizar reuniones mensuales de coordinación y toma de decisiones por parte de los integrantes del comité directivo, sobre avance en metas de proyectos de inversión, gestión contractual, seguimiento de  reservas y pasivos, y revisar la resolución que reglamenta a los gerentes de proyectos."/>
    <m/>
    <s v="Reunioines de coordinación para el cumplimiento de metas y ejecución presupuestal"/>
    <s v="Número de reuniones de coordinación realizadas  /  11 reuniones de coordinación programadas"/>
    <n v="11"/>
    <d v="2018-10-01T00:00:00"/>
    <x v="14"/>
    <n v="50.142857142857146"/>
    <n v="0"/>
    <n v="0"/>
    <n v="0"/>
    <n v="0"/>
    <n v="0"/>
    <s v="AC"/>
    <x v="4"/>
    <x v="24"/>
    <m/>
    <m/>
    <m/>
    <m/>
    <m/>
    <m/>
    <m/>
    <m/>
    <n v="0"/>
    <n v="0"/>
    <n v="0"/>
    <x v="2"/>
    <s v="Abierta"/>
  </r>
  <r>
    <n v="111"/>
    <s v="FILA_111"/>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3"/>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12"/>
    <s v="FILA_112"/>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4"/>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13"/>
    <s v="FILA_113"/>
    <d v="2018-09-18T00:00:00"/>
    <s v="126"/>
    <s v="2018 2018"/>
    <n v="54"/>
    <s v="01 - AUDITORIA DE REGULARIDAD"/>
    <s v="Control de Gestión"/>
    <s v="Gestión Presupuestal"/>
    <s v="3.1.4.1"/>
    <s v="Hallazgo administrativo con presunta incidencia disciplinaria por constituir al cierre de la vigencia 2017, reservas presupuestales que alcanzan el 71,99% del presupuesto de inversión de la vigencia 2017"/>
    <s v="Débil articulación interna entre gerentes de proyectos, supervisores y los responsables de los procesos de apoyo en la Secretaria Distrital de Ambiente."/>
    <n v="5"/>
    <s v="Verificar, de manera mensual, la gestión de pasivos y reservas, mediante informes detallados con la situación actual, las observaciones y recomendaciones emitidas por la Subdirección Financiera y Dirección de Gestión Corporativa."/>
    <m/>
    <s v="Informes de seguimiento  pasivos y reservas"/>
    <s v="Reportes emitidos "/>
    <n v="11"/>
    <d v="2018-10-01T00:00:00"/>
    <x v="14"/>
    <n v="50.142857142857146"/>
    <n v="0"/>
    <n v="0"/>
    <n v="0"/>
    <n v="0"/>
    <n v="0"/>
    <s v="AC"/>
    <x v="1"/>
    <x v="25"/>
    <m/>
    <m/>
    <m/>
    <m/>
    <m/>
    <m/>
    <m/>
    <m/>
    <n v="0"/>
    <n v="0"/>
    <n v="0"/>
    <x v="2"/>
    <s v="Abierta"/>
  </r>
  <r>
    <n v="114"/>
    <s v="FILA_114"/>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1"/>
    <s v="Mantener actualizado y con información verídica el aplicativo SIPSE en lo relacionado con todos los componentes, por parte de los gerentes de proyectos, velando por la integridad, oportunidad y calidad de la información que reportan en el mismo."/>
    <m/>
    <s v="Seguimiento a la actualización información SIPSE reportados por las gerencias de proyectos"/>
    <s v="porcentaje de cumplimiento en la actualización de información en el SIPSE reportados por las gerencias de proyectos de la SDA"/>
    <n v="1"/>
    <d v="2018-10-01T00:00:00"/>
    <x v="14"/>
    <n v="50.142857142857146"/>
    <n v="0"/>
    <n v="0"/>
    <n v="0"/>
    <n v="0"/>
    <n v="0"/>
    <s v="AC"/>
    <x v="4"/>
    <x v="24"/>
    <m/>
    <m/>
    <m/>
    <m/>
    <m/>
    <m/>
    <m/>
    <m/>
    <n v="0"/>
    <n v="0"/>
    <n v="0"/>
    <x v="2"/>
    <s v="Abierta"/>
  </r>
  <r>
    <n v="115"/>
    <s v="FILA_115"/>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2"/>
    <s v="Verificar, de manera trimestral, el cumplimiento de metas y ejecución presupuestal del plan de acción de los proyectos de inversión con la herramienta SIPSE, conciliando con los reportes de seguimiento del PAA realizado por la Dirección de Gestión Corporativa, e incluir dichos resultados en los informes de alertas y recomendaciones."/>
    <m/>
    <s v="Reportes Integrados de alertas y recomendaciones, emitidos sobre  proyectos"/>
    <s v="Reportes emitidos "/>
    <n v="4"/>
    <d v="2018-10-01T00:00:00"/>
    <x v="14"/>
    <n v="50.142857142857146"/>
    <n v="0"/>
    <n v="0"/>
    <n v="0"/>
    <n v="0"/>
    <n v="0"/>
    <s v="AC"/>
    <x v="4"/>
    <x v="17"/>
    <m/>
    <m/>
    <m/>
    <m/>
    <m/>
    <m/>
    <m/>
    <m/>
    <n v="0"/>
    <n v="0"/>
    <n v="0"/>
    <x v="2"/>
    <s v="Abierta"/>
  </r>
  <r>
    <n v="116"/>
    <s v="FILA_116"/>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3"/>
    <s v="Verificar, de manera trimestral,  la ejecución presupuestal con el seguimiento al cumplimiento del Plan Anual de Adquisiciones conciliado con los procesos contractuales registrados en la herramienta SIPSE, y remitir los resultados a la Subdirección de Proyectos y Cooperación Internacional."/>
    <m/>
    <s v="Reportes de seguimiento Plan Anual de Adquisiciones"/>
    <s v="Reportes emitidos "/>
    <n v="4"/>
    <d v="2018-10-01T00:00:00"/>
    <x v="14"/>
    <n v="50.142857142857146"/>
    <n v="0"/>
    <n v="0"/>
    <n v="0"/>
    <n v="0"/>
    <n v="0"/>
    <s v="AC"/>
    <x v="1"/>
    <x v="5"/>
    <m/>
    <m/>
    <m/>
    <m/>
    <m/>
    <m/>
    <m/>
    <m/>
    <n v="0"/>
    <n v="0"/>
    <n v="0"/>
    <x v="2"/>
    <s v="Abierta"/>
  </r>
  <r>
    <n v="117"/>
    <s v="FILA_117"/>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4"/>
    <s v="Promover el uso y apropiación del aplicativo SIPSE para los gerentes de proyectos, enlaces SIPSE, gestores de proyectos, y usuarios SIPSE, con la finalidad que la información gestionada a través de la herramienta llegue a la estación denominada &quot;ejecución contrato&quot;, para su autoevaluación y monitoreo, por parte de la DPSIA, mediante capacitación y lineamientos institucionales que se impartan."/>
    <m/>
    <s v="Uso y apropiación del aplicativo SIPSE "/>
    <s v="Actividades de uso y apropiación del aplicativo SIPSE ejecutadas."/>
    <n v="2"/>
    <d v="2018-10-01T00:00:00"/>
    <x v="16"/>
    <n v="38.857142857142854"/>
    <n v="0"/>
    <n v="0"/>
    <n v="0"/>
    <n v="0"/>
    <n v="0"/>
    <s v="AC"/>
    <x v="2"/>
    <x v="16"/>
    <m/>
    <m/>
    <m/>
    <m/>
    <m/>
    <m/>
    <m/>
    <m/>
    <n v="0"/>
    <n v="0"/>
    <n v="0"/>
    <x v="2"/>
    <s v="Abierta"/>
  </r>
  <r>
    <n v="118"/>
    <s v="FILA_118"/>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5"/>
    <s v="Desarrollar un instructivo de uso del aplicativo SIPSE y adoptarlo en el Sistema Integrado de Gestión de la entidad, articulando su uso y obligatoriedad en los lineamientos de operación en los procedimientos relacionados con contratación, por parte de la DPSIA y la SC."/>
    <m/>
    <s v="Instructivo de uso del aplicativo SIPSE"/>
    <s v="Documento instructivo sobre el uso del aplicativo SIPSE elaborado y aprobado en el Sistema Integrado de Gestión de la entidad"/>
    <n v="1"/>
    <d v="2018-10-01T00:00:00"/>
    <x v="22"/>
    <n v="25.714285714285715"/>
    <n v="0"/>
    <n v="0"/>
    <n v="0"/>
    <n v="0"/>
    <n v="0"/>
    <s v="AC"/>
    <x v="2"/>
    <x v="16"/>
    <m/>
    <m/>
    <m/>
    <m/>
    <m/>
    <m/>
    <m/>
    <m/>
    <n v="0"/>
    <n v="0"/>
    <n v="0"/>
    <x v="2"/>
    <s v="Abierta"/>
  </r>
  <r>
    <n v="119"/>
    <s v="FILA_119"/>
    <d v="2018-09-18T00:00:00"/>
    <s v="126"/>
    <s v="2018 2018"/>
    <n v="54"/>
    <s v="01 - AUDITORIA DE REGULARIDAD"/>
    <s v="Control de Gestión"/>
    <s v="Control Fiscal Interno"/>
    <s v="3.1.1.1"/>
    <s v="Hallazgo administrativo por inconsistencias en la información suministrada y reportada por la Secretaria Distrital de Ambiente"/>
    <s v="Mecanismos diferentes de recolección y reporte de información, debido a la naturaleza de cada unos de los instrumentos de reporte (SIVICOF cuentas financieras, matriz de contratación, plan de acción, Plan Anual de Adquisiciones) que se encuentran desactualizados. "/>
    <n v="6"/>
    <s v="Realizar una prueba piloto para verificar la efectividad de las acciones implementadas para garantizar la confiabilidad de la información, luego de que se entreguen los datos de cierre de la vigencia 2018."/>
    <m/>
    <s v="Evaluación "/>
    <s v="Evaluación piloto realizada/1"/>
    <n v="1"/>
    <d v="2018-10-01T00:00:00"/>
    <x v="22"/>
    <n v="25.714285714285715"/>
    <n v="0"/>
    <n v="0"/>
    <n v="0"/>
    <n v="0"/>
    <n v="0"/>
    <s v="AC"/>
    <x v="5"/>
    <x v="26"/>
    <m/>
    <m/>
    <m/>
    <m/>
    <m/>
    <m/>
    <m/>
    <m/>
    <n v="0"/>
    <n v="0"/>
    <n v="0"/>
    <x v="2"/>
    <s v="Abierta"/>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4.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5.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_rels/pivotTable6.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A188C97E-40FF-43F4-9398-662E3053A900}" name="TablaDinámica1"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B8"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x="5"/>
        <item x="6"/>
        <item x="9"/>
        <item x="4"/>
        <item x="8"/>
        <item x="7"/>
        <item x="3"/>
        <item x="2"/>
        <item x="10"/>
        <item x="11"/>
        <item x="1"/>
        <item x="0"/>
        <item x="13"/>
        <item x="12"/>
        <item x="22"/>
        <item x="15"/>
        <item x="16"/>
        <item x="14"/>
        <item m="1" x="23"/>
        <item x="21"/>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1">
    <field x="40"/>
  </rowFields>
  <rowItems count="5">
    <i>
      <x/>
    </i>
    <i>
      <x v="1"/>
    </i>
    <i>
      <x v="2"/>
    </i>
    <i>
      <x v="3"/>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7201399C-8961-4481-B7A2-87B0CEC52F3E}" name="TablaDinámica4"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48:B65"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18"/>
        <item h="1" x="20"/>
        <item h="1" x="17"/>
        <item h="1" x="19"/>
        <item h="1" x="5"/>
        <item h="1" x="6"/>
        <item h="1" x="9"/>
        <item h="1" x="4"/>
        <item h="1" x="8"/>
        <item h="1" x="7"/>
        <item h="1" x="3"/>
        <item h="1" x="2"/>
        <item h="1" x="10"/>
        <item h="1" x="11"/>
        <item h="1" x="1"/>
        <item h="1" x="0"/>
        <item h="1" x="13"/>
        <item h="1" x="12"/>
        <item x="22"/>
        <item x="15"/>
        <item x="16"/>
        <item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7">
    <i>
      <x v="1"/>
    </i>
    <i r="1">
      <x v="2"/>
    </i>
    <i r="1">
      <x v="3"/>
    </i>
    <i r="1">
      <x v="4"/>
    </i>
    <i r="1">
      <x v="5"/>
    </i>
    <i r="1">
      <x v="8"/>
    </i>
    <i r="1">
      <x v="9"/>
    </i>
    <i r="1">
      <x v="11"/>
    </i>
    <i r="1">
      <x v="14"/>
    </i>
    <i r="1">
      <x v="16"/>
    </i>
    <i r="1">
      <x v="17"/>
    </i>
    <i r="1">
      <x v="18"/>
    </i>
    <i r="1">
      <x v="20"/>
    </i>
    <i r="1">
      <x v="21"/>
    </i>
    <i r="1">
      <x v="22"/>
    </i>
    <i r="1">
      <x v="23"/>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89761944-7620-4D9D-AE3B-7750C3A86A45}" name="TablaDinámica3"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31:B43"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h="1" x="5"/>
        <item h="1" x="6"/>
        <item h="1" x="9"/>
        <item h="1" x="4"/>
        <item h="1" x="8"/>
        <item h="1" x="7"/>
        <item h="1" x="3"/>
        <item x="2"/>
        <item x="10"/>
        <item x="11"/>
        <item x="1"/>
        <item x="0"/>
        <item h="1" x="13"/>
        <item h="1" x="12"/>
        <item h="1" x="22"/>
        <item h="1" x="15"/>
        <item h="1" x="16"/>
        <item h="1"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2">
    <i>
      <x/>
    </i>
    <i r="1">
      <x v="5"/>
    </i>
    <i r="1">
      <x v="11"/>
    </i>
    <i>
      <x v="2"/>
    </i>
    <i r="1">
      <x v="1"/>
    </i>
    <i r="1">
      <x v="12"/>
    </i>
    <i r="1">
      <x v="15"/>
    </i>
    <i r="1">
      <x v="20"/>
    </i>
    <i>
      <x v="3"/>
    </i>
    <i r="1">
      <x v="5"/>
    </i>
    <i r="1">
      <x v="20"/>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4.xml><?xml version="1.0" encoding="utf-8"?>
<pivotTableDefinition xmlns="http://schemas.openxmlformats.org/spreadsheetml/2006/main" xmlns:mc="http://schemas.openxmlformats.org/markup-compatibility/2006" xmlns:xr="http://schemas.microsoft.com/office/spreadsheetml/2014/revision" mc:Ignorable="xr" xr:uid="{CD9BF358-A330-4F41-8AB2-0F28F7A7538F}" name="TablaDinámica5"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chartFormat="4">
  <location ref="A71:B78"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x="18"/>
        <item x="20"/>
        <item x="17"/>
        <item x="19"/>
        <item x="5"/>
        <item x="6"/>
        <item x="9"/>
        <item x="4"/>
        <item x="8"/>
        <item x="7"/>
        <item x="3"/>
        <item x="2"/>
        <item x="10"/>
        <item x="11"/>
        <item x="1"/>
        <item x="0"/>
        <item x="13"/>
        <item x="12"/>
        <item x="22"/>
        <item x="15"/>
        <item x="16"/>
        <item x="14"/>
        <item m="1" x="23"/>
        <item x="21"/>
        <item t="default"/>
      </items>
    </pivotField>
    <pivotField showAll="0"/>
    <pivotField showAll="0"/>
    <pivotField showAll="0"/>
    <pivotField showAll="0"/>
    <pivotField showAll="0"/>
    <pivotField showAll="0"/>
    <pivotField showAll="0"/>
    <pivotField axis="axisRow" showAll="0">
      <items count="9">
        <item x="5"/>
        <item x="4"/>
        <item x="0"/>
        <item x="3"/>
        <item x="1"/>
        <item m="1" x="7"/>
        <item m="1" x="6"/>
        <item x="2"/>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s>
  <rowFields count="1">
    <field x="27"/>
  </rowFields>
  <rowItems count="7">
    <i>
      <x/>
    </i>
    <i>
      <x v="1"/>
    </i>
    <i>
      <x v="2"/>
    </i>
    <i>
      <x v="3"/>
    </i>
    <i>
      <x v="4"/>
    </i>
    <i>
      <x v="7"/>
    </i>
    <i t="grand">
      <x/>
    </i>
  </rowItems>
  <colItems count="1">
    <i/>
  </colItems>
  <pageFields count="1">
    <pageField fld="19" hier="-1"/>
  </pageFields>
  <dataFields count="1">
    <dataField name="Cuenta de COD_FILA" fld="1" subtotal="count" baseField="0" baseItem="0"/>
  </dataFields>
  <chartFormats count="7">
    <chartFormat chart="3" format="0" series="1">
      <pivotArea type="data" outline="0" fieldPosition="0">
        <references count="1">
          <reference field="4294967294" count="1" selected="0">
            <x v="0"/>
          </reference>
        </references>
      </pivotArea>
    </chartFormat>
    <chartFormat chart="3" format="1">
      <pivotArea type="data" outline="0" fieldPosition="0">
        <references count="2">
          <reference field="4294967294" count="1" selected="0">
            <x v="0"/>
          </reference>
          <reference field="27" count="1" selected="0">
            <x v="0"/>
          </reference>
        </references>
      </pivotArea>
    </chartFormat>
    <chartFormat chart="3" format="2">
      <pivotArea type="data" outline="0" fieldPosition="0">
        <references count="2">
          <reference field="4294967294" count="1" selected="0">
            <x v="0"/>
          </reference>
          <reference field="27" count="1" selected="0">
            <x v="1"/>
          </reference>
        </references>
      </pivotArea>
    </chartFormat>
    <chartFormat chart="3" format="3">
      <pivotArea type="data" outline="0" fieldPosition="0">
        <references count="2">
          <reference field="4294967294" count="1" selected="0">
            <x v="0"/>
          </reference>
          <reference field="27" count="1" selected="0">
            <x v="2"/>
          </reference>
        </references>
      </pivotArea>
    </chartFormat>
    <chartFormat chart="3" format="4">
      <pivotArea type="data" outline="0" fieldPosition="0">
        <references count="2">
          <reference field="4294967294" count="1" selected="0">
            <x v="0"/>
          </reference>
          <reference field="27" count="1" selected="0">
            <x v="3"/>
          </reference>
        </references>
      </pivotArea>
    </chartFormat>
    <chartFormat chart="3" format="5">
      <pivotArea type="data" outline="0" fieldPosition="0">
        <references count="2">
          <reference field="4294967294" count="1" selected="0">
            <x v="0"/>
          </reference>
          <reference field="27" count="1" selected="0">
            <x v="4"/>
          </reference>
        </references>
      </pivotArea>
    </chartFormat>
    <chartFormat chart="3" format="6">
      <pivotArea type="data" outline="0" fieldPosition="0">
        <references count="2">
          <reference field="4294967294" count="1" selected="0">
            <x v="0"/>
          </reference>
          <reference field="27" count="1" selected="0">
            <x v="7"/>
          </reference>
        </references>
      </pivotArea>
    </chartFormat>
  </chart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5.xml><?xml version="1.0" encoding="utf-8"?>
<pivotTableDefinition xmlns="http://schemas.openxmlformats.org/spreadsheetml/2006/main" xmlns:mc="http://schemas.openxmlformats.org/markup-compatibility/2006" xmlns:xr="http://schemas.microsoft.com/office/spreadsheetml/2014/revision" mc:Ignorable="xr" xr:uid="{3912FB12-35C6-4549-857F-5B417F919BFB}" name="TablaDinámica2" cacheId="1" applyNumberFormats="0" applyBorderFormats="0" applyFontFormats="0" applyPatternFormats="0" applyAlignmentFormats="0" applyWidthHeightFormats="1" dataCaption="Valores" updatedVersion="6" minRefreshableVersion="3" useAutoFormatting="1" itemPrintTitles="1" createdVersion="6" indent="0" outline="1" outlineData="1" multipleFieldFilters="0">
  <location ref="A16:B26" firstHeaderRow="1" firstDataRow="1" firstDataCol="1" rowPageCount="1" colPageCount="1"/>
  <pivotFields count="42">
    <pivotField showAll="0"/>
    <pivotField dataField="1"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Page" multipleItemSelectionAllowed="1" showAll="0">
      <items count="25">
        <item h="1" x="18"/>
        <item h="1" x="20"/>
        <item h="1" x="17"/>
        <item h="1" x="19"/>
        <item h="1" x="5"/>
        <item h="1" x="6"/>
        <item h="1" x="9"/>
        <item h="1" x="4"/>
        <item h="1" x="8"/>
        <item h="1" x="7"/>
        <item h="1" x="3"/>
        <item h="1" x="2"/>
        <item h="1" x="10"/>
        <item h="1" x="11"/>
        <item h="1" x="1"/>
        <item h="1" x="0"/>
        <item x="13"/>
        <item x="12"/>
        <item h="1" x="22"/>
        <item h="1" x="15"/>
        <item h="1" x="16"/>
        <item h="1" x="14"/>
        <item h="1" m="1" x="23"/>
        <item h="1" x="21"/>
        <item t="default"/>
      </items>
    </pivotField>
    <pivotField showAll="0"/>
    <pivotField showAll="0"/>
    <pivotField showAll="0"/>
    <pivotField showAll="0"/>
    <pivotField showAll="0"/>
    <pivotField showAll="0"/>
    <pivotField showAll="0"/>
    <pivotField showAll="0"/>
    <pivotField axis="axisRow" showAll="0">
      <items count="29">
        <item x="6"/>
        <item x="1"/>
        <item x="19"/>
        <item x="20"/>
        <item x="14"/>
        <item x="5"/>
        <item x="13"/>
        <item x="12"/>
        <item x="16"/>
        <item x="26"/>
        <item x="11"/>
        <item x="3"/>
        <item x="0"/>
        <item x="7"/>
        <item x="10"/>
        <item x="9"/>
        <item x="25"/>
        <item x="17"/>
        <item x="8"/>
        <item x="4"/>
        <item x="2"/>
        <item x="15"/>
        <item x="18"/>
        <item x="24"/>
        <item m="1" x="27"/>
        <item x="21"/>
        <item x="22"/>
        <item x="23"/>
        <item t="default"/>
      </items>
    </pivotField>
    <pivotField showAll="0"/>
    <pivotField showAll="0"/>
    <pivotField showAll="0"/>
    <pivotField showAll="0"/>
    <pivotField showAll="0"/>
    <pivotField showAll="0"/>
    <pivotField showAll="0"/>
    <pivotField showAll="0"/>
    <pivotField showAll="0"/>
    <pivotField showAll="0"/>
    <pivotField showAll="0"/>
    <pivotField axis="axisRow" showAll="0">
      <items count="6">
        <item x="3"/>
        <item x="2"/>
        <item x="0"/>
        <item x="1"/>
        <item m="1" x="4"/>
        <item t="default"/>
      </items>
    </pivotField>
    <pivotField showAll="0"/>
  </pivotFields>
  <rowFields count="2">
    <field x="40"/>
    <field x="28"/>
  </rowFields>
  <rowItems count="10">
    <i>
      <x v="1"/>
    </i>
    <i r="1">
      <x v="4"/>
    </i>
    <i r="1">
      <x v="6"/>
    </i>
    <i r="1">
      <x v="7"/>
    </i>
    <i r="1">
      <x v="10"/>
    </i>
    <i r="1">
      <x v="12"/>
    </i>
    <i r="1">
      <x v="14"/>
    </i>
    <i r="1">
      <x v="17"/>
    </i>
    <i r="1">
      <x v="18"/>
    </i>
    <i t="grand">
      <x/>
    </i>
  </rowItems>
  <colItems count="1">
    <i/>
  </colItems>
  <pageFields count="1">
    <pageField fld="19" hier="-1"/>
  </pageFields>
  <dataFields count="1">
    <dataField name="Cuenta de COD_FILA" fld="1" subtotal="count" baseField="0" baseItem="0"/>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6.xml><?xml version="1.0" encoding="utf-8"?>
<pivotTableDefinition xmlns="http://schemas.openxmlformats.org/spreadsheetml/2006/main" xmlns:mc="http://schemas.openxmlformats.org/markup-compatibility/2006" xmlns:xr="http://schemas.microsoft.com/office/spreadsheetml/2014/revision" mc:Ignorable="xr" xr:uid="{00000000-0007-0000-0200-000000000000}" name="Tabla dinámica1" cacheId="0" applyNumberFormats="0" applyBorderFormats="0" applyFontFormats="0" applyPatternFormats="0" applyAlignmentFormats="0" applyWidthHeightFormats="1" dataCaption="Valores" updatedVersion="6" minRefreshableVersion="3" useAutoFormatting="1" itemPrintTitles="1" createdVersion="5" indent="0" outline="1" outlineData="1" multipleFieldFilters="0">
  <location ref="A3:E25" firstHeaderRow="0" firstDataRow="1" firstDataCol="1"/>
  <pivotFields count="22">
    <pivotField showAll="0"/>
    <pivotField showAll="0"/>
    <pivotField showAll="0"/>
    <pivotField showAll="0"/>
    <pivotField showAll="0"/>
    <pivotField showAll="0"/>
    <pivotField showAll="0"/>
    <pivotField showAll="0"/>
    <pivotField showAll="0"/>
    <pivotField showAll="0"/>
    <pivotField showAll="0"/>
    <pivotField showAll="0"/>
    <pivotField dataField="1" showAll="0"/>
    <pivotField showAll="0"/>
    <pivotField showAll="0"/>
    <pivotField dataField="1" numFmtId="1" showAll="0"/>
    <pivotField dataField="1" numFmtId="1" showAll="0"/>
    <pivotField dataField="1" numFmtId="1" showAll="0"/>
    <pivotField showAll="0"/>
    <pivotField axis="axisRow" showAll="0">
      <items count="19">
        <item m="1" x="13"/>
        <item m="1" x="7"/>
        <item m="1" x="8"/>
        <item m="1" x="9"/>
        <item m="1" x="10"/>
        <item m="1" x="15"/>
        <item m="1" x="11"/>
        <item m="1" x="14"/>
        <item m="1" x="5"/>
        <item m="1" x="16"/>
        <item m="1" x="17"/>
        <item m="1" x="12"/>
        <item m="1" x="6"/>
        <item x="0"/>
        <item x="1"/>
        <item x="2"/>
        <item x="3"/>
        <item x="4"/>
        <item t="default"/>
      </items>
    </pivotField>
    <pivotField axis="axisRow" showAll="0">
      <items count="167">
        <item m="1" x="60"/>
        <item m="1" x="100"/>
        <item m="1" x="132"/>
        <item m="1" x="66"/>
        <item m="1" x="73"/>
        <item m="1" x="103"/>
        <item m="1" x="20"/>
        <item m="1" x="140"/>
        <item m="1" x="30"/>
        <item m="1" x="81"/>
        <item m="1" x="51"/>
        <item m="1" x="40"/>
        <item m="1" x="99"/>
        <item m="1" x="52"/>
        <item m="1" x="161"/>
        <item m="1" x="76"/>
        <item m="1" x="25"/>
        <item m="1" x="101"/>
        <item m="1" x="49"/>
        <item m="1" x="64"/>
        <item m="1" x="152"/>
        <item m="1" x="46"/>
        <item m="1" x="23"/>
        <item m="1" x="130"/>
        <item m="1" x="41"/>
        <item m="1" x="123"/>
        <item m="1" x="134"/>
        <item m="1" x="95"/>
        <item m="1" x="93"/>
        <item m="1" x="141"/>
        <item m="1" x="97"/>
        <item m="1" x="89"/>
        <item m="1" x="106"/>
        <item m="1" x="159"/>
        <item m="1" x="158"/>
        <item m="1" x="27"/>
        <item m="1" x="121"/>
        <item m="1" x="135"/>
        <item m="1" x="156"/>
        <item m="1" x="131"/>
        <item m="1" x="155"/>
        <item m="1" x="142"/>
        <item m="1" x="24"/>
        <item m="1" x="47"/>
        <item m="1" x="87"/>
        <item m="1" x="94"/>
        <item m="1" x="127"/>
        <item m="1" x="128"/>
        <item m="1" x="137"/>
        <item m="1" x="124"/>
        <item m="1" x="145"/>
        <item m="1" x="19"/>
        <item m="1" x="129"/>
        <item m="1" x="133"/>
        <item m="1" x="18"/>
        <item m="1" x="29"/>
        <item m="1" x="74"/>
        <item m="1" x="143"/>
        <item m="1" x="146"/>
        <item m="1" x="125"/>
        <item m="1" x="77"/>
        <item m="1" x="136"/>
        <item m="1" x="31"/>
        <item m="1" x="139"/>
        <item m="1" x="150"/>
        <item m="1" x="26"/>
        <item m="1" x="55"/>
        <item m="1" x="17"/>
        <item m="1" x="83"/>
        <item m="1" x="34"/>
        <item m="1" x="54"/>
        <item m="1" x="79"/>
        <item m="1" x="59"/>
        <item m="1" x="105"/>
        <item m="1" x="45"/>
        <item m="1" x="165"/>
        <item m="1" x="22"/>
        <item m="1" x="50"/>
        <item m="1" x="58"/>
        <item m="1" x="117"/>
        <item m="1" x="110"/>
        <item m="1" x="149"/>
        <item m="1" x="151"/>
        <item m="1" x="154"/>
        <item m="1" x="21"/>
        <item m="1" x="163"/>
        <item m="1" x="28"/>
        <item m="1" x="32"/>
        <item m="1" x="65"/>
        <item m="1" x="63"/>
        <item m="1" x="61"/>
        <item m="1" x="70"/>
        <item m="1" x="44"/>
        <item m="1" x="57"/>
        <item m="1" x="96"/>
        <item m="1" x="75"/>
        <item m="1" x="120"/>
        <item m="1" x="38"/>
        <item m="1" x="56"/>
        <item m="1" x="148"/>
        <item m="1" x="72"/>
        <item m="1" x="126"/>
        <item m="1" x="84"/>
        <item m="1" x="98"/>
        <item m="1" x="104"/>
        <item m="1" x="122"/>
        <item m="1" x="116"/>
        <item m="1" x="39"/>
        <item m="1" x="82"/>
        <item m="1" x="153"/>
        <item m="1" x="109"/>
        <item m="1" x="108"/>
        <item m="1" x="107"/>
        <item m="1" x="160"/>
        <item m="1" x="118"/>
        <item m="1" x="35"/>
        <item m="1" x="91"/>
        <item m="1" x="37"/>
        <item m="1" x="115"/>
        <item m="1" x="53"/>
        <item m="1" x="92"/>
        <item m="1" x="85"/>
        <item m="1" x="113"/>
        <item m="1" x="114"/>
        <item m="1" x="33"/>
        <item m="1" x="62"/>
        <item m="1" x="78"/>
        <item m="1" x="68"/>
        <item m="1" x="164"/>
        <item m="1" x="162"/>
        <item m="1" x="67"/>
        <item m="1" x="36"/>
        <item m="1" x="48"/>
        <item m="1" x="16"/>
        <item m="1" x="119"/>
        <item m="1" x="102"/>
        <item m="1" x="111"/>
        <item m="1" x="86"/>
        <item m="1" x="144"/>
        <item m="1" x="42"/>
        <item m="1" x="147"/>
        <item m="1" x="90"/>
        <item m="1" x="138"/>
        <item m="1" x="43"/>
        <item m="1" x="71"/>
        <item x="9"/>
        <item x="6"/>
        <item m="1" x="88"/>
        <item m="1" x="157"/>
        <item m="1" x="80"/>
        <item m="1" x="112"/>
        <item x="11"/>
        <item x="1"/>
        <item x="12"/>
        <item x="13"/>
        <item m="1" x="69"/>
        <item x="0"/>
        <item x="2"/>
        <item x="3"/>
        <item x="4"/>
        <item x="5"/>
        <item x="7"/>
        <item x="8"/>
        <item x="10"/>
        <item x="14"/>
        <item x="15"/>
        <item t="default"/>
      </items>
    </pivotField>
    <pivotField showAll="0"/>
  </pivotFields>
  <rowFields count="2">
    <field x="19"/>
    <field x="20"/>
  </rowFields>
  <rowItems count="22">
    <i>
      <x v="13"/>
    </i>
    <i r="1">
      <x v="146"/>
    </i>
    <i r="1">
      <x v="152"/>
    </i>
    <i r="1">
      <x v="156"/>
    </i>
    <i r="1">
      <x v="157"/>
    </i>
    <i r="1">
      <x v="159"/>
    </i>
    <i r="1">
      <x v="161"/>
    </i>
    <i>
      <x v="14"/>
    </i>
    <i r="1">
      <x v="145"/>
    </i>
    <i r="1">
      <x v="151"/>
    </i>
    <i r="1">
      <x v="153"/>
    </i>
    <i r="1">
      <x v="154"/>
    </i>
    <i r="1">
      <x v="158"/>
    </i>
    <i r="1">
      <x v="160"/>
    </i>
    <i>
      <x v="15"/>
    </i>
    <i r="1">
      <x v="162"/>
    </i>
    <i>
      <x v="16"/>
    </i>
    <i r="1">
      <x v="163"/>
    </i>
    <i r="1">
      <x v="164"/>
    </i>
    <i>
      <x v="17"/>
    </i>
    <i r="1">
      <x v="165"/>
    </i>
    <i t="grand">
      <x/>
    </i>
  </rowItems>
  <colFields count="1">
    <field x="-2"/>
  </colFields>
  <colItems count="4">
    <i>
      <x/>
    </i>
    <i i="1">
      <x v="1"/>
    </i>
    <i i="2">
      <x v="2"/>
    </i>
    <i i="3">
      <x v="3"/>
    </i>
  </colItems>
  <dataFields count="4">
    <dataField name="AVANCE" fld="12" baseField="21" baseItem="0"/>
    <dataField name="Suma de Puntaje Logrado por las Actividades  (PLA)" fld="15" baseField="0" baseItem="0"/>
    <dataField name="Suma de Puntaje Logrado por las Actividades Vencidas (PLAV)  " fld="16" baseField="0" baseItem="0"/>
    <dataField name="CUMPLIMIENTO" fld="17" baseField="21" baseItem="0"/>
  </dataFields>
  <formats count="1">
    <format dxfId="0">
      <pivotArea outline="0" collapsedLevelsAreSubtotals="1" fieldPosition="0"/>
    </format>
  </format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ivotTable" Target="../pivotTables/pivotTable3.xml"/><Relationship Id="rId7" Type="http://schemas.openxmlformats.org/officeDocument/2006/relationships/drawing" Target="../drawings/drawing1.xml"/><Relationship Id="rId2" Type="http://schemas.openxmlformats.org/officeDocument/2006/relationships/pivotTable" Target="../pivotTables/pivotTable2.xml"/><Relationship Id="rId1" Type="http://schemas.openxmlformats.org/officeDocument/2006/relationships/pivotTable" Target="../pivotTables/pivotTable1.xml"/><Relationship Id="rId6" Type="http://schemas.openxmlformats.org/officeDocument/2006/relationships/printerSettings" Target="../printerSettings/printerSettings2.bin"/><Relationship Id="rId5" Type="http://schemas.openxmlformats.org/officeDocument/2006/relationships/pivotTable" Target="../pivotTables/pivotTable5.xml"/><Relationship Id="rId4" Type="http://schemas.openxmlformats.org/officeDocument/2006/relationships/pivotTable" Target="../pivotTables/pivotTable4.xml"/></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2.xml"/><Relationship Id="rId1" Type="http://schemas.openxmlformats.org/officeDocument/2006/relationships/printerSettings" Target="../printerSettings/printerSettings3.bin"/><Relationship Id="rId4" Type="http://schemas.openxmlformats.org/officeDocument/2006/relationships/comments" Target="../comments2.xml"/></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6.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I132"/>
  <sheetViews>
    <sheetView tabSelected="1" zoomScale="70" zoomScaleNormal="70" workbookViewId="0">
      <pane xSplit="5" ySplit="8" topLeftCell="F9" activePane="bottomRight" state="frozen"/>
      <selection pane="topRight" activeCell="F1" sqref="F1"/>
      <selection pane="bottomLeft" activeCell="A9" sqref="A9"/>
      <selection pane="bottomRight" activeCell="B10" sqref="B10"/>
    </sheetView>
  </sheetViews>
  <sheetFormatPr baseColWidth="10" defaultColWidth="9.140625" defaultRowHeight="15"/>
  <cols>
    <col min="1" max="1" width="8.140625" customWidth="1"/>
    <col min="2" max="2" width="19.7109375" customWidth="1"/>
    <col min="3" max="3" width="18.7109375" style="68" customWidth="1"/>
    <col min="4" max="4" width="6" style="68" customWidth="1"/>
    <col min="5" max="5" width="16.85546875" style="68" customWidth="1"/>
    <col min="6" max="6" width="16" style="68" customWidth="1"/>
    <col min="7" max="7" width="16" style="68" hidden="1" customWidth="1"/>
    <col min="8" max="9" width="7" style="68" customWidth="1"/>
    <col min="10" max="10" width="21" style="58" customWidth="1"/>
    <col min="11" max="11" width="38" style="58" customWidth="1"/>
    <col min="12" max="12" width="29.140625" style="58" customWidth="1"/>
    <col min="13" max="13" width="8.7109375" style="68" customWidth="1"/>
    <col min="14" max="14" width="28.140625" style="58" customWidth="1"/>
    <col min="15" max="15" width="8.7109375" style="56" hidden="1" customWidth="1"/>
    <col min="16" max="16" width="28.28515625" style="58" customWidth="1"/>
    <col min="17" max="17" width="32.28515625" style="58" customWidth="1"/>
    <col min="18" max="18" width="7.5703125" style="59" customWidth="1"/>
    <col min="19" max="19" width="18.85546875" style="58" customWidth="1"/>
    <col min="20" max="20" width="16.140625" style="58" customWidth="1"/>
    <col min="21" max="21" width="15.5703125" hidden="1" customWidth="1"/>
    <col min="22" max="22" width="17.28515625" style="3" hidden="1" customWidth="1"/>
    <col min="23" max="23" width="21" style="67" hidden="1" customWidth="1"/>
    <col min="24" max="24" width="17.85546875" style="3" hidden="1" customWidth="1"/>
    <col min="25" max="26" width="15.5703125" style="3" hidden="1" customWidth="1"/>
    <col min="27" max="27" width="18.7109375" style="1" hidden="1" customWidth="1"/>
    <col min="28" max="28" width="18.7109375" style="61" customWidth="1"/>
    <col min="29" max="29" width="16.42578125" style="1" customWidth="1"/>
    <col min="30" max="30" width="23.42578125" style="61" hidden="1" customWidth="1"/>
    <col min="31" max="31" width="23.42578125" hidden="1" customWidth="1"/>
    <col min="32" max="34" width="23.42578125" style="66" hidden="1" customWidth="1"/>
    <col min="35" max="35" width="23.42578125" style="61" hidden="1" customWidth="1"/>
    <col min="36" max="36" width="19" style="65" hidden="1" customWidth="1"/>
    <col min="37" max="37" width="25.5703125" style="2" hidden="1" customWidth="1"/>
    <col min="38" max="38" width="19.140625" style="2" hidden="1" customWidth="1"/>
    <col min="39" max="39" width="66.5703125" style="68" customWidth="1"/>
    <col min="40" max="40" width="12.140625" style="68" customWidth="1"/>
    <col min="41" max="41" width="21.42578125" style="68" customWidth="1"/>
    <col min="42" max="42" width="18.5703125" style="68" customWidth="1"/>
    <col min="43" max="43" width="24.28515625" hidden="1" customWidth="1"/>
    <col min="44" max="44" width="20.42578125" hidden="1" customWidth="1"/>
    <col min="45" max="49" width="18.42578125" customWidth="1"/>
  </cols>
  <sheetData>
    <row r="1" spans="1:61" s="55" customFormat="1" hidden="1">
      <c r="A1" s="79" t="s">
        <v>146</v>
      </c>
      <c r="C1" s="68"/>
      <c r="D1" s="68"/>
      <c r="E1" s="68"/>
      <c r="F1" s="68"/>
      <c r="G1" s="68"/>
      <c r="H1" s="68"/>
      <c r="I1" s="68"/>
      <c r="J1" s="68"/>
      <c r="K1" s="68"/>
      <c r="L1" s="68"/>
      <c r="M1" s="68"/>
      <c r="N1" s="68"/>
      <c r="O1" s="68"/>
      <c r="P1" s="68"/>
      <c r="Q1" s="68"/>
      <c r="R1" s="68"/>
      <c r="S1" s="68"/>
      <c r="T1" s="68"/>
      <c r="U1" s="68"/>
      <c r="V1" s="68"/>
      <c r="W1" s="68"/>
      <c r="X1" s="68"/>
      <c r="Y1" s="68"/>
      <c r="Z1" s="68"/>
      <c r="AA1" s="68"/>
      <c r="AB1" s="68"/>
      <c r="AC1" s="68"/>
      <c r="AD1" s="68"/>
      <c r="AE1" s="68"/>
      <c r="AF1" s="68"/>
      <c r="AG1" s="68"/>
      <c r="AH1" s="68"/>
      <c r="AI1" s="68"/>
      <c r="AJ1" s="68"/>
      <c r="AM1" s="68"/>
      <c r="AN1" s="68"/>
      <c r="AO1" s="68"/>
      <c r="AP1" s="68"/>
      <c r="AT1" s="102" t="s">
        <v>798</v>
      </c>
      <c r="AU1" s="102"/>
    </row>
    <row r="2" spans="1:61" s="68" customFormat="1" ht="33.75" hidden="1">
      <c r="A2" s="161" t="s">
        <v>147</v>
      </c>
      <c r="B2" s="161"/>
      <c r="C2" s="161"/>
      <c r="D2" s="161"/>
      <c r="E2" s="161"/>
      <c r="F2" s="161"/>
      <c r="G2" s="161"/>
      <c r="H2" s="161"/>
      <c r="I2" s="161"/>
      <c r="J2" s="161"/>
      <c r="K2" s="161"/>
      <c r="L2" s="161"/>
      <c r="M2" s="161"/>
      <c r="N2" s="161"/>
      <c r="O2" s="161"/>
      <c r="P2" s="161"/>
      <c r="Q2" s="161"/>
      <c r="R2" s="161"/>
      <c r="S2" s="161"/>
      <c r="T2" s="161"/>
      <c r="U2" s="161"/>
      <c r="V2" s="161"/>
      <c r="W2" s="161"/>
      <c r="X2" s="161"/>
      <c r="Y2" s="161"/>
      <c r="Z2" s="161"/>
      <c r="AA2" s="161"/>
      <c r="AB2" s="161"/>
      <c r="AC2" s="161"/>
      <c r="AD2" s="161"/>
      <c r="AE2" s="161"/>
      <c r="AF2" s="161"/>
      <c r="AG2" s="161"/>
      <c r="AH2" s="161"/>
      <c r="AI2" s="161"/>
      <c r="AJ2" s="161"/>
      <c r="AK2" s="161"/>
      <c r="AL2" s="161"/>
      <c r="AM2" s="161"/>
      <c r="AN2" s="161"/>
      <c r="AO2" s="161"/>
      <c r="AT2" s="102"/>
      <c r="AU2" s="102"/>
    </row>
    <row r="3" spans="1:61" s="68" customFormat="1" ht="27" hidden="1" thickBot="1">
      <c r="A3" s="162" t="s">
        <v>541</v>
      </c>
      <c r="B3" s="162"/>
      <c r="C3" s="162"/>
      <c r="D3" s="162"/>
      <c r="E3" s="162"/>
      <c r="F3" s="162"/>
      <c r="G3" s="162"/>
      <c r="H3" s="162"/>
      <c r="I3" s="162"/>
      <c r="J3" s="162"/>
      <c r="K3" s="162"/>
      <c r="L3" s="162"/>
      <c r="M3" s="162"/>
      <c r="N3" s="162"/>
      <c r="O3" s="162"/>
      <c r="P3" s="162"/>
      <c r="Q3" s="162"/>
      <c r="R3" s="162"/>
      <c r="S3" s="162"/>
      <c r="T3" s="162"/>
      <c r="U3" s="162"/>
      <c r="V3" s="162"/>
      <c r="W3" s="162"/>
      <c r="X3" s="162"/>
      <c r="Y3" s="162"/>
      <c r="Z3" s="162"/>
      <c r="AA3" s="162"/>
      <c r="AB3" s="162"/>
      <c r="AC3" s="162"/>
      <c r="AD3" s="162"/>
      <c r="AE3" s="162"/>
      <c r="AF3" s="162"/>
      <c r="AG3" s="162"/>
      <c r="AH3" s="162"/>
      <c r="AI3" s="162"/>
      <c r="AJ3" s="162"/>
      <c r="AK3" s="162"/>
      <c r="AL3" s="162"/>
      <c r="AM3" s="162"/>
      <c r="AN3" s="162"/>
      <c r="AO3" s="162"/>
      <c r="AT3" s="102" t="s">
        <v>799</v>
      </c>
      <c r="AU3" s="102" t="s">
        <v>543</v>
      </c>
    </row>
    <row r="4" spans="1:61" s="68" customFormat="1" ht="19.5" hidden="1" thickBot="1">
      <c r="V4" s="156" t="s">
        <v>11</v>
      </c>
      <c r="W4" s="157"/>
      <c r="X4" s="158"/>
      <c r="Y4" s="48">
        <v>43373</v>
      </c>
      <c r="AD4" s="159" t="s">
        <v>108</v>
      </c>
      <c r="AE4" s="159"/>
      <c r="AF4" s="159"/>
      <c r="AG4" s="159"/>
      <c r="AH4" s="160" t="s">
        <v>109</v>
      </c>
      <c r="AI4" s="160"/>
      <c r="AJ4" s="160"/>
      <c r="AK4" s="160"/>
      <c r="AT4" s="102" t="s">
        <v>185</v>
      </c>
      <c r="AU4" s="102" t="s">
        <v>149</v>
      </c>
    </row>
    <row r="5" spans="1:61" s="68" customFormat="1" ht="28.5" customHeight="1">
      <c r="A5" s="101" t="s">
        <v>110</v>
      </c>
      <c r="B5" s="75" t="s">
        <v>107</v>
      </c>
      <c r="C5" s="57" t="s">
        <v>111</v>
      </c>
      <c r="D5" s="57">
        <v>4</v>
      </c>
      <c r="E5" s="57">
        <v>8</v>
      </c>
      <c r="F5" s="57">
        <v>12</v>
      </c>
      <c r="G5" s="57"/>
      <c r="H5" s="57" t="s">
        <v>111</v>
      </c>
      <c r="I5" s="57" t="s">
        <v>111</v>
      </c>
      <c r="J5" s="57">
        <v>16</v>
      </c>
      <c r="K5" s="57" t="s">
        <v>111</v>
      </c>
      <c r="L5" s="57" t="s">
        <v>111</v>
      </c>
      <c r="M5" s="57">
        <v>20</v>
      </c>
      <c r="N5" s="57" t="s">
        <v>111</v>
      </c>
      <c r="O5" s="57" t="s">
        <v>111</v>
      </c>
      <c r="P5" s="57" t="s">
        <v>112</v>
      </c>
      <c r="Q5" s="57" t="s">
        <v>111</v>
      </c>
      <c r="R5" s="57" t="s">
        <v>111</v>
      </c>
      <c r="S5" s="57" t="s">
        <v>111</v>
      </c>
      <c r="T5" s="57" t="s">
        <v>111</v>
      </c>
      <c r="U5" s="57" t="s">
        <v>111</v>
      </c>
      <c r="V5" s="57" t="s">
        <v>111</v>
      </c>
      <c r="W5" s="57" t="s">
        <v>111</v>
      </c>
      <c r="X5" s="57" t="s">
        <v>111</v>
      </c>
      <c r="Y5" s="57" t="s">
        <v>111</v>
      </c>
      <c r="Z5" s="57" t="s">
        <v>111</v>
      </c>
      <c r="AA5" s="57" t="s">
        <v>111</v>
      </c>
      <c r="AB5" s="57" t="s">
        <v>111</v>
      </c>
      <c r="AC5" s="57" t="s">
        <v>111</v>
      </c>
      <c r="AD5" s="57" t="s">
        <v>111</v>
      </c>
      <c r="AE5" s="57" t="s">
        <v>111</v>
      </c>
      <c r="AF5" s="57" t="s">
        <v>111</v>
      </c>
      <c r="AG5" s="57" t="s">
        <v>111</v>
      </c>
      <c r="AH5" s="57" t="s">
        <v>111</v>
      </c>
      <c r="AI5" s="57" t="s">
        <v>111</v>
      </c>
      <c r="AJ5" s="57" t="s">
        <v>111</v>
      </c>
      <c r="AK5" s="57" t="s">
        <v>111</v>
      </c>
      <c r="AL5" s="57">
        <v>32</v>
      </c>
      <c r="AM5" s="57">
        <v>36</v>
      </c>
      <c r="AN5" s="57">
        <v>40</v>
      </c>
      <c r="AO5" s="57">
        <v>44</v>
      </c>
      <c r="AP5" s="57" t="s">
        <v>111</v>
      </c>
      <c r="AT5" s="102" t="s">
        <v>149</v>
      </c>
      <c r="AU5" s="102"/>
      <c r="AX5" s="76"/>
      <c r="AY5" s="76"/>
      <c r="AZ5" s="76"/>
      <c r="BA5" s="76"/>
      <c r="BB5" s="76"/>
      <c r="BD5" s="77"/>
      <c r="BE5" s="77"/>
      <c r="BF5" s="77"/>
      <c r="BG5" s="77" t="s">
        <v>547</v>
      </c>
      <c r="BH5" s="78"/>
      <c r="BI5" s="79"/>
    </row>
    <row r="6" spans="1:61" s="83" customFormat="1" ht="28.5" customHeight="1">
      <c r="A6" s="80" t="s">
        <v>113</v>
      </c>
      <c r="B6" s="81" t="s">
        <v>111</v>
      </c>
      <c r="C6" s="81" t="s">
        <v>111</v>
      </c>
      <c r="D6" s="81">
        <v>4</v>
      </c>
      <c r="E6" s="81">
        <v>8</v>
      </c>
      <c r="F6" s="81">
        <v>20</v>
      </c>
      <c r="G6" s="81"/>
      <c r="H6" s="81" t="s">
        <v>111</v>
      </c>
      <c r="I6" s="81" t="s">
        <v>111</v>
      </c>
      <c r="J6" s="81">
        <v>24</v>
      </c>
      <c r="K6" s="81" t="s">
        <v>111</v>
      </c>
      <c r="L6" s="81">
        <v>28</v>
      </c>
      <c r="M6" s="81">
        <v>32</v>
      </c>
      <c r="N6" s="81">
        <v>36</v>
      </c>
      <c r="O6" s="81" t="s">
        <v>111</v>
      </c>
      <c r="P6" s="81">
        <v>44</v>
      </c>
      <c r="Q6" s="81">
        <v>48</v>
      </c>
      <c r="R6" s="81">
        <v>60</v>
      </c>
      <c r="S6" s="81">
        <v>68</v>
      </c>
      <c r="T6" s="81">
        <v>72</v>
      </c>
      <c r="U6" s="81" t="s">
        <v>111</v>
      </c>
      <c r="V6" s="81" t="s">
        <v>111</v>
      </c>
      <c r="W6" s="81" t="s">
        <v>111</v>
      </c>
      <c r="X6" s="81" t="s">
        <v>111</v>
      </c>
      <c r="Y6" s="81" t="s">
        <v>111</v>
      </c>
      <c r="Z6" s="81" t="s">
        <v>111</v>
      </c>
      <c r="AA6" s="81" t="s">
        <v>111</v>
      </c>
      <c r="AB6" s="81" t="s">
        <v>111</v>
      </c>
      <c r="AC6" s="81">
        <v>64</v>
      </c>
      <c r="AD6" s="81" t="s">
        <v>111</v>
      </c>
      <c r="AE6" s="81" t="s">
        <v>111</v>
      </c>
      <c r="AF6" s="81" t="s">
        <v>111</v>
      </c>
      <c r="AG6" s="81" t="s">
        <v>111</v>
      </c>
      <c r="AH6" s="81" t="s">
        <v>111</v>
      </c>
      <c r="AI6" s="81" t="s">
        <v>111</v>
      </c>
      <c r="AJ6" s="81" t="s">
        <v>111</v>
      </c>
      <c r="AK6" s="81" t="s">
        <v>111</v>
      </c>
      <c r="AL6" s="81" t="s">
        <v>111</v>
      </c>
      <c r="AM6" s="81" t="s">
        <v>111</v>
      </c>
      <c r="AN6" s="81" t="s">
        <v>111</v>
      </c>
      <c r="AO6" s="81">
        <v>76</v>
      </c>
      <c r="AP6" s="81">
        <v>80</v>
      </c>
      <c r="AT6" s="103" t="s">
        <v>800</v>
      </c>
      <c r="AU6" s="103"/>
      <c r="AX6" s="82"/>
      <c r="AY6" s="82"/>
      <c r="AZ6" s="82"/>
      <c r="BA6" s="82"/>
      <c r="BB6" s="82"/>
      <c r="BD6" s="84"/>
      <c r="BE6" s="84"/>
      <c r="BF6" s="84"/>
      <c r="BG6" s="84" t="s">
        <v>114</v>
      </c>
      <c r="BH6" s="85"/>
      <c r="BI6" s="86"/>
    </row>
    <row r="7" spans="1:61" s="83" customFormat="1" ht="28.5" customHeight="1" thickBot="1">
      <c r="A7" s="87" t="s">
        <v>115</v>
      </c>
      <c r="B7" s="88" t="s">
        <v>111</v>
      </c>
      <c r="C7" s="88" t="s">
        <v>111</v>
      </c>
      <c r="D7" s="88">
        <v>4</v>
      </c>
      <c r="E7" s="88">
        <v>8</v>
      </c>
      <c r="F7" s="88">
        <v>20</v>
      </c>
      <c r="G7" s="88"/>
      <c r="H7" s="88">
        <v>22</v>
      </c>
      <c r="I7" s="88">
        <v>23</v>
      </c>
      <c r="J7" s="88">
        <v>24</v>
      </c>
      <c r="K7" s="88">
        <v>28</v>
      </c>
      <c r="L7" s="88" t="s">
        <v>111</v>
      </c>
      <c r="M7" s="88" t="s">
        <v>111</v>
      </c>
      <c r="N7" s="88" t="s">
        <v>111</v>
      </c>
      <c r="O7" s="88" t="s">
        <v>111</v>
      </c>
      <c r="P7" s="88" t="s">
        <v>111</v>
      </c>
      <c r="Q7" s="88" t="s">
        <v>111</v>
      </c>
      <c r="R7" s="88" t="s">
        <v>111</v>
      </c>
      <c r="S7" s="88" t="s">
        <v>111</v>
      </c>
      <c r="T7" s="88" t="s">
        <v>111</v>
      </c>
      <c r="U7" s="88" t="s">
        <v>111</v>
      </c>
      <c r="V7" s="88" t="s">
        <v>111</v>
      </c>
      <c r="W7" s="88" t="s">
        <v>111</v>
      </c>
      <c r="X7" s="88" t="s">
        <v>111</v>
      </c>
      <c r="Y7" s="88" t="s">
        <v>111</v>
      </c>
      <c r="Z7" s="88" t="s">
        <v>111</v>
      </c>
      <c r="AA7" s="88" t="s">
        <v>111</v>
      </c>
      <c r="AB7" s="88" t="s">
        <v>111</v>
      </c>
      <c r="AC7" s="88" t="s">
        <v>111</v>
      </c>
      <c r="AD7" s="88" t="s">
        <v>111</v>
      </c>
      <c r="AE7" s="88" t="s">
        <v>111</v>
      </c>
      <c r="AF7" s="88" t="s">
        <v>111</v>
      </c>
      <c r="AG7" s="88" t="s">
        <v>111</v>
      </c>
      <c r="AH7" s="88" t="s">
        <v>111</v>
      </c>
      <c r="AI7" s="88" t="s">
        <v>111</v>
      </c>
      <c r="AJ7" s="88" t="s">
        <v>111</v>
      </c>
      <c r="AK7" s="88" t="s">
        <v>111</v>
      </c>
      <c r="AL7" s="88" t="s">
        <v>111</v>
      </c>
      <c r="AM7" s="88" t="s">
        <v>111</v>
      </c>
      <c r="AN7" s="88" t="s">
        <v>111</v>
      </c>
      <c r="AO7" s="88" t="s">
        <v>111</v>
      </c>
      <c r="AP7" s="88" t="s">
        <v>111</v>
      </c>
      <c r="AX7" s="76"/>
      <c r="AY7" s="76"/>
      <c r="AZ7" s="76"/>
      <c r="BA7" s="76"/>
      <c r="BB7" s="76"/>
      <c r="BD7" s="84"/>
      <c r="BE7" s="84"/>
      <c r="BF7" s="84"/>
      <c r="BG7" s="84" t="s">
        <v>116</v>
      </c>
      <c r="BH7" s="85"/>
      <c r="BI7" s="86"/>
    </row>
    <row r="8" spans="1:61" ht="69.75" customHeight="1" thickBot="1">
      <c r="A8" s="110" t="s">
        <v>791</v>
      </c>
      <c r="B8" s="110" t="s">
        <v>117</v>
      </c>
      <c r="C8" s="110" t="s">
        <v>118</v>
      </c>
      <c r="D8" s="110" t="s">
        <v>119</v>
      </c>
      <c r="E8" s="110" t="s">
        <v>120</v>
      </c>
      <c r="F8" s="110" t="s">
        <v>121</v>
      </c>
      <c r="G8" s="111" t="s">
        <v>148</v>
      </c>
      <c r="H8" s="110" t="s">
        <v>122</v>
      </c>
      <c r="I8" s="110" t="s">
        <v>123</v>
      </c>
      <c r="J8" s="110" t="s">
        <v>124</v>
      </c>
      <c r="K8" s="110" t="s">
        <v>125</v>
      </c>
      <c r="L8" s="110" t="s">
        <v>126</v>
      </c>
      <c r="M8" s="110" t="s">
        <v>127</v>
      </c>
      <c r="N8" s="110" t="s">
        <v>128</v>
      </c>
      <c r="O8" s="110" t="s">
        <v>33</v>
      </c>
      <c r="P8" s="110" t="s">
        <v>129</v>
      </c>
      <c r="Q8" s="110" t="s">
        <v>130</v>
      </c>
      <c r="R8" s="110" t="s">
        <v>131</v>
      </c>
      <c r="S8" s="110" t="s">
        <v>132</v>
      </c>
      <c r="T8" s="110" t="s">
        <v>133</v>
      </c>
      <c r="U8" s="112" t="s">
        <v>0</v>
      </c>
      <c r="V8" s="112" t="s">
        <v>1</v>
      </c>
      <c r="W8" s="112" t="s">
        <v>548</v>
      </c>
      <c r="X8" s="113" t="s">
        <v>8</v>
      </c>
      <c r="Y8" s="113" t="s">
        <v>9</v>
      </c>
      <c r="Z8" s="113" t="s">
        <v>10</v>
      </c>
      <c r="AA8" s="113" t="s">
        <v>7</v>
      </c>
      <c r="AB8" s="113" t="s">
        <v>35</v>
      </c>
      <c r="AC8" s="113" t="s">
        <v>34</v>
      </c>
      <c r="AD8" s="113" t="s">
        <v>134</v>
      </c>
      <c r="AE8" s="113" t="s">
        <v>135</v>
      </c>
      <c r="AF8" s="113" t="s">
        <v>136</v>
      </c>
      <c r="AG8" s="113" t="s">
        <v>137</v>
      </c>
      <c r="AH8" s="113" t="s">
        <v>138</v>
      </c>
      <c r="AI8" s="113" t="s">
        <v>139</v>
      </c>
      <c r="AJ8" s="113" t="s">
        <v>140</v>
      </c>
      <c r="AK8" s="113" t="s">
        <v>141</v>
      </c>
      <c r="AL8" s="114" t="s">
        <v>142</v>
      </c>
      <c r="AM8" s="114" t="s">
        <v>833</v>
      </c>
      <c r="AN8" s="114" t="s">
        <v>143</v>
      </c>
      <c r="AO8" s="114" t="s">
        <v>144</v>
      </c>
      <c r="AP8" s="114" t="s">
        <v>145</v>
      </c>
      <c r="AQ8" s="90" t="s">
        <v>100</v>
      </c>
      <c r="AR8" s="90" t="s">
        <v>101</v>
      </c>
    </row>
    <row r="9" spans="1:61" s="130" customFormat="1" ht="60.75" customHeight="1" thickBot="1">
      <c r="A9" s="131">
        <v>1</v>
      </c>
      <c r="B9" s="125" t="s">
        <v>2</v>
      </c>
      <c r="C9" s="125" t="s">
        <v>177</v>
      </c>
      <c r="D9" s="125" t="s">
        <v>157</v>
      </c>
      <c r="E9" s="125" t="s">
        <v>806</v>
      </c>
      <c r="F9" s="125">
        <v>53</v>
      </c>
      <c r="G9" s="125" t="s">
        <v>169</v>
      </c>
      <c r="H9" s="125" t="s">
        <v>176</v>
      </c>
      <c r="I9" s="125" t="s">
        <v>183</v>
      </c>
      <c r="J9" s="125" t="s">
        <v>428</v>
      </c>
      <c r="K9" s="93" t="s">
        <v>446</v>
      </c>
      <c r="L9" s="93" t="s">
        <v>445</v>
      </c>
      <c r="M9" s="74">
        <v>1</v>
      </c>
      <c r="N9" s="93" t="s">
        <v>444</v>
      </c>
      <c r="O9" s="93"/>
      <c r="P9" s="93" t="s">
        <v>443</v>
      </c>
      <c r="Q9" s="93" t="s">
        <v>442</v>
      </c>
      <c r="R9" s="74">
        <v>1</v>
      </c>
      <c r="S9" s="104">
        <v>42975</v>
      </c>
      <c r="T9" s="104">
        <v>43337</v>
      </c>
      <c r="U9" s="122">
        <f t="shared" ref="U9:U40" si="0">DATEDIF(S9,T9,"D")/7</f>
        <v>51.714285714285715</v>
      </c>
      <c r="V9" s="123">
        <f t="shared" ref="V9:V40" si="1">+AL9</f>
        <v>0</v>
      </c>
      <c r="W9" s="123">
        <f t="shared" ref="W9:W40" si="2">IF(R9=0,0,IF(V9/R9&gt;1,1,V9/R9))</f>
        <v>0</v>
      </c>
      <c r="X9" s="124">
        <f t="shared" ref="X9:X40" si="3">U9*W9</f>
        <v>0</v>
      </c>
      <c r="Y9" s="123">
        <f t="shared" ref="Y9:Y40" si="4">IF(T9&lt;=$Y$4,X9,0)</f>
        <v>0</v>
      </c>
      <c r="Z9" s="123">
        <f t="shared" ref="Z9:Z40" si="5">IF($Y$4&gt;=T9,U9,0)</f>
        <v>51.714285714285715</v>
      </c>
      <c r="AA9" s="91" t="s">
        <v>790</v>
      </c>
      <c r="AB9" s="91" t="s">
        <v>792</v>
      </c>
      <c r="AC9" s="132" t="s">
        <v>764</v>
      </c>
      <c r="AD9" s="60"/>
      <c r="AE9" s="98"/>
      <c r="AF9" s="98"/>
      <c r="AG9" s="98"/>
      <c r="AH9" s="133"/>
      <c r="AI9" s="98"/>
      <c r="AJ9" s="98"/>
      <c r="AK9" s="99"/>
      <c r="AL9" s="134">
        <v>0</v>
      </c>
      <c r="AM9" s="99">
        <v>0</v>
      </c>
      <c r="AN9" s="134">
        <v>0</v>
      </c>
      <c r="AO9" s="96" t="s">
        <v>800</v>
      </c>
      <c r="AP9" s="96" t="s">
        <v>543</v>
      </c>
      <c r="AQ9" s="128">
        <v>5</v>
      </c>
      <c r="AR9" s="128">
        <v>1</v>
      </c>
    </row>
    <row r="10" spans="1:61" s="130" customFormat="1" ht="60.75" customHeight="1" thickBot="1">
      <c r="A10" s="131">
        <v>2</v>
      </c>
      <c r="B10" s="125" t="s">
        <v>3</v>
      </c>
      <c r="C10" s="125" t="s">
        <v>177</v>
      </c>
      <c r="D10" s="125" t="s">
        <v>157</v>
      </c>
      <c r="E10" s="125" t="s">
        <v>806</v>
      </c>
      <c r="F10" s="125">
        <v>53</v>
      </c>
      <c r="G10" s="125" t="s">
        <v>169</v>
      </c>
      <c r="H10" s="125" t="s">
        <v>176</v>
      </c>
      <c r="I10" s="125" t="s">
        <v>183</v>
      </c>
      <c r="J10" s="125" t="s">
        <v>405</v>
      </c>
      <c r="K10" s="93" t="s">
        <v>415</v>
      </c>
      <c r="L10" s="93" t="s">
        <v>414</v>
      </c>
      <c r="M10" s="74">
        <v>1</v>
      </c>
      <c r="N10" s="93" t="s">
        <v>413</v>
      </c>
      <c r="O10" s="93"/>
      <c r="P10" s="93" t="s">
        <v>412</v>
      </c>
      <c r="Q10" s="93" t="s">
        <v>411</v>
      </c>
      <c r="R10" s="74">
        <v>1</v>
      </c>
      <c r="S10" s="104">
        <v>42975</v>
      </c>
      <c r="T10" s="104">
        <v>43337</v>
      </c>
      <c r="U10" s="122">
        <f t="shared" si="0"/>
        <v>51.714285714285715</v>
      </c>
      <c r="V10" s="123">
        <f t="shared" si="1"/>
        <v>0</v>
      </c>
      <c r="W10" s="123">
        <f t="shared" si="2"/>
        <v>0</v>
      </c>
      <c r="X10" s="124">
        <f t="shared" si="3"/>
        <v>0</v>
      </c>
      <c r="Y10" s="123">
        <f t="shared" si="4"/>
        <v>0</v>
      </c>
      <c r="Z10" s="123">
        <f t="shared" si="5"/>
        <v>51.714285714285715</v>
      </c>
      <c r="AA10" s="91" t="s">
        <v>790</v>
      </c>
      <c r="AB10" s="91" t="s">
        <v>792</v>
      </c>
      <c r="AC10" s="132" t="s">
        <v>764</v>
      </c>
      <c r="AD10" s="60"/>
      <c r="AE10" s="60"/>
      <c r="AF10" s="98"/>
      <c r="AG10" s="98"/>
      <c r="AH10" s="98"/>
      <c r="AI10" s="98"/>
      <c r="AJ10" s="98"/>
      <c r="AK10" s="99"/>
      <c r="AL10" s="135">
        <v>0</v>
      </c>
      <c r="AM10" s="99">
        <v>0</v>
      </c>
      <c r="AN10" s="134">
        <v>0</v>
      </c>
      <c r="AO10" s="96" t="s">
        <v>800</v>
      </c>
      <c r="AP10" s="96" t="s">
        <v>543</v>
      </c>
      <c r="AQ10" s="128">
        <v>5</v>
      </c>
      <c r="AR10" s="128">
        <v>1</v>
      </c>
    </row>
    <row r="11" spans="1:61" s="130" customFormat="1" ht="60.75" customHeight="1" thickBot="1">
      <c r="A11" s="131">
        <v>3</v>
      </c>
      <c r="B11" s="125" t="s">
        <v>4</v>
      </c>
      <c r="C11" s="125" t="s">
        <v>177</v>
      </c>
      <c r="D11" s="125" t="s">
        <v>157</v>
      </c>
      <c r="E11" s="125" t="s">
        <v>806</v>
      </c>
      <c r="F11" s="125">
        <v>53</v>
      </c>
      <c r="G11" s="125" t="s">
        <v>169</v>
      </c>
      <c r="H11" s="125" t="s">
        <v>176</v>
      </c>
      <c r="I11" s="125" t="s">
        <v>183</v>
      </c>
      <c r="J11" s="125" t="s">
        <v>386</v>
      </c>
      <c r="K11" s="93" t="s">
        <v>385</v>
      </c>
      <c r="L11" s="93" t="s">
        <v>384</v>
      </c>
      <c r="M11" s="74">
        <v>1</v>
      </c>
      <c r="N11" s="93" t="s">
        <v>383</v>
      </c>
      <c r="O11" s="93"/>
      <c r="P11" s="93" t="s">
        <v>382</v>
      </c>
      <c r="Q11" s="93" t="s">
        <v>381</v>
      </c>
      <c r="R11" s="74">
        <v>2</v>
      </c>
      <c r="S11" s="104">
        <v>42975</v>
      </c>
      <c r="T11" s="104">
        <v>43312</v>
      </c>
      <c r="U11" s="122">
        <f t="shared" si="0"/>
        <v>48.142857142857146</v>
      </c>
      <c r="V11" s="123">
        <f t="shared" si="1"/>
        <v>0</v>
      </c>
      <c r="W11" s="123">
        <f t="shared" si="2"/>
        <v>0</v>
      </c>
      <c r="X11" s="124">
        <f t="shared" si="3"/>
        <v>0</v>
      </c>
      <c r="Y11" s="123">
        <f t="shared" si="4"/>
        <v>0</v>
      </c>
      <c r="Z11" s="123">
        <f t="shared" si="5"/>
        <v>48.142857142857146</v>
      </c>
      <c r="AA11" s="91" t="s">
        <v>790</v>
      </c>
      <c r="AB11" s="91" t="s">
        <v>792</v>
      </c>
      <c r="AC11" s="132" t="s">
        <v>764</v>
      </c>
      <c r="AD11" s="60"/>
      <c r="AE11" s="95"/>
      <c r="AF11" s="98"/>
      <c r="AG11" s="98"/>
      <c r="AH11" s="95"/>
      <c r="AI11" s="98"/>
      <c r="AJ11" s="96"/>
      <c r="AK11" s="136"/>
      <c r="AL11" s="135">
        <v>0</v>
      </c>
      <c r="AM11" s="99">
        <v>0</v>
      </c>
      <c r="AN11" s="134">
        <v>0</v>
      </c>
      <c r="AO11" s="96" t="s">
        <v>800</v>
      </c>
      <c r="AP11" s="96" t="s">
        <v>543</v>
      </c>
      <c r="AQ11" s="128">
        <v>5</v>
      </c>
      <c r="AR11" s="128">
        <v>1</v>
      </c>
    </row>
    <row r="12" spans="1:61" s="130" customFormat="1" ht="60.75" customHeight="1" thickBot="1">
      <c r="A12" s="131">
        <v>4</v>
      </c>
      <c r="B12" s="125" t="s">
        <v>5</v>
      </c>
      <c r="C12" s="125" t="s">
        <v>177</v>
      </c>
      <c r="D12" s="125" t="s">
        <v>157</v>
      </c>
      <c r="E12" s="125" t="s">
        <v>806</v>
      </c>
      <c r="F12" s="125">
        <v>53</v>
      </c>
      <c r="G12" s="125" t="s">
        <v>169</v>
      </c>
      <c r="H12" s="125" t="s">
        <v>176</v>
      </c>
      <c r="I12" s="125" t="s">
        <v>183</v>
      </c>
      <c r="J12" s="125" t="s">
        <v>370</v>
      </c>
      <c r="K12" s="93" t="s">
        <v>380</v>
      </c>
      <c r="L12" s="93" t="s">
        <v>379</v>
      </c>
      <c r="M12" s="74">
        <v>1</v>
      </c>
      <c r="N12" s="93" t="s">
        <v>378</v>
      </c>
      <c r="O12" s="93"/>
      <c r="P12" s="93" t="s">
        <v>377</v>
      </c>
      <c r="Q12" s="93" t="s">
        <v>376</v>
      </c>
      <c r="R12" s="74">
        <v>1</v>
      </c>
      <c r="S12" s="104">
        <v>42975</v>
      </c>
      <c r="T12" s="104">
        <v>43337</v>
      </c>
      <c r="U12" s="122">
        <f t="shared" si="0"/>
        <v>51.714285714285715</v>
      </c>
      <c r="V12" s="123">
        <f t="shared" si="1"/>
        <v>0</v>
      </c>
      <c r="W12" s="123">
        <f t="shared" si="2"/>
        <v>0</v>
      </c>
      <c r="X12" s="124">
        <f t="shared" si="3"/>
        <v>0</v>
      </c>
      <c r="Y12" s="123">
        <f t="shared" si="4"/>
        <v>0</v>
      </c>
      <c r="Z12" s="123">
        <f t="shared" si="5"/>
        <v>51.714285714285715</v>
      </c>
      <c r="AA12" s="91" t="s">
        <v>790</v>
      </c>
      <c r="AB12" s="91" t="s">
        <v>792</v>
      </c>
      <c r="AC12" s="132" t="s">
        <v>764</v>
      </c>
      <c r="AD12" s="60"/>
      <c r="AE12" s="137"/>
      <c r="AF12" s="98"/>
      <c r="AG12" s="98"/>
      <c r="AH12" s="94"/>
      <c r="AI12" s="98"/>
      <c r="AJ12" s="138"/>
      <c r="AK12" s="136"/>
      <c r="AL12" s="135">
        <v>0</v>
      </c>
      <c r="AM12" s="99">
        <v>0</v>
      </c>
      <c r="AN12" s="134">
        <v>0</v>
      </c>
      <c r="AO12" s="96" t="s">
        <v>800</v>
      </c>
      <c r="AP12" s="96" t="s">
        <v>543</v>
      </c>
      <c r="AQ12" s="128">
        <v>5</v>
      </c>
      <c r="AR12" s="128">
        <v>1</v>
      </c>
    </row>
    <row r="13" spans="1:61" s="130" customFormat="1" ht="60.75" customHeight="1" thickBot="1">
      <c r="A13" s="131">
        <v>5</v>
      </c>
      <c r="B13" s="125" t="s">
        <v>6</v>
      </c>
      <c r="C13" s="125" t="s">
        <v>177</v>
      </c>
      <c r="D13" s="125" t="s">
        <v>157</v>
      </c>
      <c r="E13" s="125" t="s">
        <v>806</v>
      </c>
      <c r="F13" s="125">
        <v>53</v>
      </c>
      <c r="G13" s="125" t="s">
        <v>169</v>
      </c>
      <c r="H13" s="125" t="s">
        <v>176</v>
      </c>
      <c r="I13" s="125" t="s">
        <v>183</v>
      </c>
      <c r="J13" s="125" t="s">
        <v>155</v>
      </c>
      <c r="K13" s="93" t="s">
        <v>355</v>
      </c>
      <c r="L13" s="93" t="s">
        <v>354</v>
      </c>
      <c r="M13" s="74">
        <v>1</v>
      </c>
      <c r="N13" s="93" t="s">
        <v>353</v>
      </c>
      <c r="O13" s="93"/>
      <c r="P13" s="93" t="s">
        <v>352</v>
      </c>
      <c r="Q13" s="93" t="s">
        <v>351</v>
      </c>
      <c r="R13" s="74">
        <v>99</v>
      </c>
      <c r="S13" s="104">
        <v>42975</v>
      </c>
      <c r="T13" s="104">
        <v>43337</v>
      </c>
      <c r="U13" s="122">
        <f t="shared" si="0"/>
        <v>51.714285714285715</v>
      </c>
      <c r="V13" s="123">
        <f t="shared" si="1"/>
        <v>0</v>
      </c>
      <c r="W13" s="123">
        <f t="shared" si="2"/>
        <v>0</v>
      </c>
      <c r="X13" s="124">
        <f t="shared" si="3"/>
        <v>0</v>
      </c>
      <c r="Y13" s="123">
        <f t="shared" si="4"/>
        <v>0</v>
      </c>
      <c r="Z13" s="123">
        <f t="shared" si="5"/>
        <v>51.714285714285715</v>
      </c>
      <c r="AA13" s="91" t="s">
        <v>790</v>
      </c>
      <c r="AB13" s="91" t="s">
        <v>792</v>
      </c>
      <c r="AC13" s="60" t="s">
        <v>350</v>
      </c>
      <c r="AD13" s="60"/>
      <c r="AE13" s="139"/>
      <c r="AF13" s="98"/>
      <c r="AG13" s="98"/>
      <c r="AH13" s="92"/>
      <c r="AI13" s="98"/>
      <c r="AJ13" s="140"/>
      <c r="AK13" s="136"/>
      <c r="AL13" s="135">
        <v>0</v>
      </c>
      <c r="AM13" s="99">
        <v>0</v>
      </c>
      <c r="AN13" s="134">
        <v>0</v>
      </c>
      <c r="AO13" s="96" t="s">
        <v>800</v>
      </c>
      <c r="AP13" s="96" t="s">
        <v>543</v>
      </c>
      <c r="AQ13" s="128">
        <v>5</v>
      </c>
      <c r="AR13" s="128">
        <v>1</v>
      </c>
    </row>
    <row r="14" spans="1:61" s="130" customFormat="1" ht="60.75" customHeight="1" thickBot="1">
      <c r="A14" s="131">
        <v>6</v>
      </c>
      <c r="B14" s="125" t="s">
        <v>36</v>
      </c>
      <c r="C14" s="125" t="s">
        <v>177</v>
      </c>
      <c r="D14" s="125" t="s">
        <v>157</v>
      </c>
      <c r="E14" s="125" t="s">
        <v>806</v>
      </c>
      <c r="F14" s="125">
        <v>53</v>
      </c>
      <c r="G14" s="125" t="s">
        <v>169</v>
      </c>
      <c r="H14" s="125" t="s">
        <v>176</v>
      </c>
      <c r="I14" s="125" t="s">
        <v>183</v>
      </c>
      <c r="J14" s="125" t="s">
        <v>337</v>
      </c>
      <c r="K14" s="93" t="s">
        <v>336</v>
      </c>
      <c r="L14" s="93" t="s">
        <v>335</v>
      </c>
      <c r="M14" s="74">
        <v>1</v>
      </c>
      <c r="N14" s="93" t="s">
        <v>334</v>
      </c>
      <c r="O14" s="93"/>
      <c r="P14" s="93" t="s">
        <v>333</v>
      </c>
      <c r="Q14" s="93" t="s">
        <v>332</v>
      </c>
      <c r="R14" s="74">
        <v>1</v>
      </c>
      <c r="S14" s="104">
        <v>42975</v>
      </c>
      <c r="T14" s="104">
        <v>43337</v>
      </c>
      <c r="U14" s="122">
        <f t="shared" si="0"/>
        <v>51.714285714285715</v>
      </c>
      <c r="V14" s="123">
        <f t="shared" si="1"/>
        <v>0</v>
      </c>
      <c r="W14" s="123">
        <f t="shared" si="2"/>
        <v>0</v>
      </c>
      <c r="X14" s="124">
        <f t="shared" si="3"/>
        <v>0</v>
      </c>
      <c r="Y14" s="123">
        <f t="shared" si="4"/>
        <v>0</v>
      </c>
      <c r="Z14" s="123">
        <f t="shared" si="5"/>
        <v>51.714285714285715</v>
      </c>
      <c r="AA14" s="91" t="s">
        <v>790</v>
      </c>
      <c r="AB14" s="91" t="s">
        <v>792</v>
      </c>
      <c r="AC14" s="132" t="s">
        <v>764</v>
      </c>
      <c r="AD14" s="60"/>
      <c r="AE14" s="139"/>
      <c r="AF14" s="98"/>
      <c r="AG14" s="98"/>
      <c r="AH14" s="141"/>
      <c r="AI14" s="98"/>
      <c r="AJ14" s="98"/>
      <c r="AK14" s="99"/>
      <c r="AL14" s="135">
        <v>0</v>
      </c>
      <c r="AM14" s="99">
        <v>0</v>
      </c>
      <c r="AN14" s="134">
        <v>0</v>
      </c>
      <c r="AO14" s="96" t="s">
        <v>800</v>
      </c>
      <c r="AP14" s="96" t="s">
        <v>543</v>
      </c>
      <c r="AQ14" s="128">
        <v>5</v>
      </c>
      <c r="AR14" s="128">
        <v>1</v>
      </c>
    </row>
    <row r="15" spans="1:61" s="130" customFormat="1" ht="60.75" customHeight="1" thickBot="1">
      <c r="A15" s="131">
        <v>7</v>
      </c>
      <c r="B15" s="125" t="s">
        <v>37</v>
      </c>
      <c r="C15" s="125" t="s">
        <v>418</v>
      </c>
      <c r="D15" s="125" t="s">
        <v>157</v>
      </c>
      <c r="E15" s="125" t="s">
        <v>806</v>
      </c>
      <c r="F15" s="125">
        <v>48</v>
      </c>
      <c r="G15" s="125" t="s">
        <v>417</v>
      </c>
      <c r="H15" s="125" t="s">
        <v>168</v>
      </c>
      <c r="I15" s="125" t="s">
        <v>538</v>
      </c>
      <c r="J15" s="125" t="s">
        <v>537</v>
      </c>
      <c r="K15" s="93" t="s">
        <v>536</v>
      </c>
      <c r="L15" s="93" t="s">
        <v>535</v>
      </c>
      <c r="M15" s="74">
        <v>1</v>
      </c>
      <c r="N15" s="93" t="s">
        <v>540</v>
      </c>
      <c r="O15" s="93"/>
      <c r="P15" s="93" t="s">
        <v>197</v>
      </c>
      <c r="Q15" s="93" t="s">
        <v>255</v>
      </c>
      <c r="R15" s="123">
        <v>1</v>
      </c>
      <c r="S15" s="104">
        <v>42879</v>
      </c>
      <c r="T15" s="104">
        <v>43190</v>
      </c>
      <c r="U15" s="122">
        <f t="shared" si="0"/>
        <v>44.428571428571431</v>
      </c>
      <c r="V15" s="123">
        <f t="shared" si="1"/>
        <v>50</v>
      </c>
      <c r="W15" s="123">
        <f t="shared" si="2"/>
        <v>1</v>
      </c>
      <c r="X15" s="124">
        <f t="shared" si="3"/>
        <v>44.428571428571431</v>
      </c>
      <c r="Y15" s="123">
        <f t="shared" si="4"/>
        <v>44.428571428571431</v>
      </c>
      <c r="Z15" s="123">
        <f t="shared" si="5"/>
        <v>44.428571428571431</v>
      </c>
      <c r="AA15" s="91" t="s">
        <v>790</v>
      </c>
      <c r="AB15" s="91" t="s">
        <v>792</v>
      </c>
      <c r="AC15" s="132" t="s">
        <v>758</v>
      </c>
      <c r="AD15" s="60"/>
      <c r="AE15" s="142"/>
      <c r="AF15" s="143"/>
      <c r="AG15" s="143"/>
      <c r="AH15" s="143"/>
      <c r="AI15" s="143"/>
      <c r="AJ15" s="143"/>
      <c r="AK15" s="99"/>
      <c r="AL15" s="135">
        <v>50</v>
      </c>
      <c r="AM15" s="99" t="s">
        <v>544</v>
      </c>
      <c r="AN15" s="134">
        <v>50</v>
      </c>
      <c r="AO15" s="96" t="s">
        <v>149</v>
      </c>
      <c r="AP15" s="96" t="s">
        <v>543</v>
      </c>
      <c r="AQ15" s="128">
        <v>5</v>
      </c>
      <c r="AR15" s="128">
        <v>1</v>
      </c>
    </row>
    <row r="16" spans="1:61" s="130" customFormat="1" ht="60.75" customHeight="1" thickBot="1">
      <c r="A16" s="131">
        <v>8</v>
      </c>
      <c r="B16" s="125" t="s">
        <v>38</v>
      </c>
      <c r="C16" s="125" t="s">
        <v>418</v>
      </c>
      <c r="D16" s="125" t="s">
        <v>157</v>
      </c>
      <c r="E16" s="125" t="s">
        <v>806</v>
      </c>
      <c r="F16" s="125">
        <v>48</v>
      </c>
      <c r="G16" s="125" t="s">
        <v>417</v>
      </c>
      <c r="H16" s="125" t="s">
        <v>168</v>
      </c>
      <c r="I16" s="125" t="s">
        <v>538</v>
      </c>
      <c r="J16" s="125" t="s">
        <v>537</v>
      </c>
      <c r="K16" s="93" t="s">
        <v>536</v>
      </c>
      <c r="L16" s="93" t="s">
        <v>535</v>
      </c>
      <c r="M16" s="74">
        <v>2</v>
      </c>
      <c r="N16" s="93" t="s">
        <v>539</v>
      </c>
      <c r="O16" s="93"/>
      <c r="P16" s="93" t="s">
        <v>197</v>
      </c>
      <c r="Q16" s="93" t="s">
        <v>255</v>
      </c>
      <c r="R16" s="74">
        <v>1</v>
      </c>
      <c r="S16" s="104">
        <v>42879</v>
      </c>
      <c r="T16" s="104">
        <v>43190</v>
      </c>
      <c r="U16" s="122">
        <f t="shared" si="0"/>
        <v>44.428571428571431</v>
      </c>
      <c r="V16" s="123">
        <f t="shared" si="1"/>
        <v>50</v>
      </c>
      <c r="W16" s="123">
        <f t="shared" si="2"/>
        <v>1</v>
      </c>
      <c r="X16" s="124">
        <f t="shared" si="3"/>
        <v>44.428571428571431</v>
      </c>
      <c r="Y16" s="123">
        <f t="shared" si="4"/>
        <v>44.428571428571431</v>
      </c>
      <c r="Z16" s="123">
        <f t="shared" si="5"/>
        <v>44.428571428571431</v>
      </c>
      <c r="AA16" s="91" t="s">
        <v>790</v>
      </c>
      <c r="AB16" s="91" t="s">
        <v>792</v>
      </c>
      <c r="AC16" s="132" t="s">
        <v>758</v>
      </c>
      <c r="AD16" s="60"/>
      <c r="AE16" s="142"/>
      <c r="AF16" s="143"/>
      <c r="AG16" s="143"/>
      <c r="AH16" s="143"/>
      <c r="AI16" s="143"/>
      <c r="AJ16" s="143"/>
      <c r="AK16" s="99"/>
      <c r="AL16" s="135">
        <v>50</v>
      </c>
      <c r="AM16" s="144" t="s">
        <v>545</v>
      </c>
      <c r="AN16" s="134">
        <v>0</v>
      </c>
      <c r="AO16" s="96" t="s">
        <v>149</v>
      </c>
      <c r="AP16" s="96" t="s">
        <v>543</v>
      </c>
      <c r="AQ16" s="128">
        <v>5</v>
      </c>
      <c r="AR16" s="128">
        <v>1</v>
      </c>
    </row>
    <row r="17" spans="1:44" s="130" customFormat="1" ht="60.75" customHeight="1" thickBot="1">
      <c r="A17" s="131">
        <v>9</v>
      </c>
      <c r="B17" s="125" t="s">
        <v>39</v>
      </c>
      <c r="C17" s="125" t="s">
        <v>418</v>
      </c>
      <c r="D17" s="125" t="s">
        <v>157</v>
      </c>
      <c r="E17" s="125" t="s">
        <v>806</v>
      </c>
      <c r="F17" s="125">
        <v>48</v>
      </c>
      <c r="G17" s="125" t="s">
        <v>417</v>
      </c>
      <c r="H17" s="125" t="s">
        <v>168</v>
      </c>
      <c r="I17" s="125" t="s">
        <v>193</v>
      </c>
      <c r="J17" s="125" t="s">
        <v>531</v>
      </c>
      <c r="K17" s="93" t="s">
        <v>530</v>
      </c>
      <c r="L17" s="93" t="s">
        <v>529</v>
      </c>
      <c r="M17" s="74">
        <v>1</v>
      </c>
      <c r="N17" s="93" t="s">
        <v>528</v>
      </c>
      <c r="O17" s="93"/>
      <c r="P17" s="93" t="s">
        <v>527</v>
      </c>
      <c r="Q17" s="93" t="s">
        <v>526</v>
      </c>
      <c r="R17" s="74">
        <v>1</v>
      </c>
      <c r="S17" s="104">
        <v>42879</v>
      </c>
      <c r="T17" s="104">
        <v>43100</v>
      </c>
      <c r="U17" s="122">
        <f t="shared" si="0"/>
        <v>31.571428571428573</v>
      </c>
      <c r="V17" s="123">
        <f t="shared" si="1"/>
        <v>100</v>
      </c>
      <c r="W17" s="123">
        <f t="shared" si="2"/>
        <v>1</v>
      </c>
      <c r="X17" s="124">
        <f t="shared" si="3"/>
        <v>31.571428571428573</v>
      </c>
      <c r="Y17" s="123">
        <f t="shared" si="4"/>
        <v>31.571428571428573</v>
      </c>
      <c r="Z17" s="123">
        <f t="shared" si="5"/>
        <v>31.571428571428573</v>
      </c>
      <c r="AA17" s="91" t="s">
        <v>790</v>
      </c>
      <c r="AB17" s="91" t="s">
        <v>793</v>
      </c>
      <c r="AC17" s="145" t="s">
        <v>755</v>
      </c>
      <c r="AD17" s="60"/>
      <c r="AE17" s="146"/>
      <c r="AF17" s="143"/>
      <c r="AG17" s="143"/>
      <c r="AH17" s="147"/>
      <c r="AI17" s="143"/>
      <c r="AJ17" s="148"/>
      <c r="AK17" s="99"/>
      <c r="AL17" s="135">
        <v>100</v>
      </c>
      <c r="AM17" s="127" t="s">
        <v>525</v>
      </c>
      <c r="AN17" s="134">
        <v>100</v>
      </c>
      <c r="AO17" s="96" t="s">
        <v>149</v>
      </c>
      <c r="AP17" s="96" t="s">
        <v>149</v>
      </c>
      <c r="AQ17" s="128">
        <v>5</v>
      </c>
      <c r="AR17" s="128">
        <v>1</v>
      </c>
    </row>
    <row r="18" spans="1:44" s="130" customFormat="1" ht="60.75" customHeight="1" thickBot="1">
      <c r="A18" s="131">
        <v>10</v>
      </c>
      <c r="B18" s="125" t="s">
        <v>40</v>
      </c>
      <c r="C18" s="125" t="s">
        <v>418</v>
      </c>
      <c r="D18" s="125" t="s">
        <v>157</v>
      </c>
      <c r="E18" s="125" t="s">
        <v>806</v>
      </c>
      <c r="F18" s="125">
        <v>48</v>
      </c>
      <c r="G18" s="125" t="s">
        <v>417</v>
      </c>
      <c r="H18" s="125" t="s">
        <v>168</v>
      </c>
      <c r="I18" s="125" t="s">
        <v>193</v>
      </c>
      <c r="J18" s="125" t="s">
        <v>524</v>
      </c>
      <c r="K18" s="93" t="s">
        <v>523</v>
      </c>
      <c r="L18" s="93" t="s">
        <v>522</v>
      </c>
      <c r="M18" s="74">
        <v>1</v>
      </c>
      <c r="N18" s="93" t="s">
        <v>521</v>
      </c>
      <c r="O18" s="93"/>
      <c r="P18" s="93" t="s">
        <v>520</v>
      </c>
      <c r="Q18" s="93" t="s">
        <v>520</v>
      </c>
      <c r="R18" s="74">
        <v>1</v>
      </c>
      <c r="S18" s="104">
        <v>42879</v>
      </c>
      <c r="T18" s="104">
        <v>43100</v>
      </c>
      <c r="U18" s="122">
        <f t="shared" si="0"/>
        <v>31.571428571428573</v>
      </c>
      <c r="V18" s="123">
        <f t="shared" si="1"/>
        <v>100</v>
      </c>
      <c r="W18" s="123">
        <f t="shared" si="2"/>
        <v>1</v>
      </c>
      <c r="X18" s="124">
        <f t="shared" si="3"/>
        <v>31.571428571428573</v>
      </c>
      <c r="Y18" s="123">
        <f t="shared" si="4"/>
        <v>31.571428571428573</v>
      </c>
      <c r="Z18" s="123">
        <f t="shared" si="5"/>
        <v>31.571428571428573</v>
      </c>
      <c r="AA18" s="91" t="s">
        <v>790</v>
      </c>
      <c r="AB18" s="91" t="s">
        <v>793</v>
      </c>
      <c r="AC18" s="145" t="s">
        <v>755</v>
      </c>
      <c r="AD18" s="60"/>
      <c r="AE18" s="146"/>
      <c r="AF18" s="143"/>
      <c r="AG18" s="143"/>
      <c r="AH18" s="143"/>
      <c r="AI18" s="143"/>
      <c r="AJ18" s="143"/>
      <c r="AK18" s="99"/>
      <c r="AL18" s="135">
        <v>100</v>
      </c>
      <c r="AM18" s="127" t="s">
        <v>519</v>
      </c>
      <c r="AN18" s="134">
        <v>100</v>
      </c>
      <c r="AO18" s="96" t="s">
        <v>149</v>
      </c>
      <c r="AP18" s="96" t="s">
        <v>149</v>
      </c>
      <c r="AQ18" s="128">
        <v>5</v>
      </c>
      <c r="AR18" s="128">
        <v>1</v>
      </c>
    </row>
    <row r="19" spans="1:44" s="130" customFormat="1" ht="60.75" customHeight="1" thickBot="1">
      <c r="A19" s="131">
        <v>11</v>
      </c>
      <c r="B19" s="125" t="s">
        <v>41</v>
      </c>
      <c r="C19" s="125" t="s">
        <v>418</v>
      </c>
      <c r="D19" s="125" t="s">
        <v>157</v>
      </c>
      <c r="E19" s="125" t="s">
        <v>806</v>
      </c>
      <c r="F19" s="125">
        <v>48</v>
      </c>
      <c r="G19" s="125" t="s">
        <v>417</v>
      </c>
      <c r="H19" s="125" t="s">
        <v>168</v>
      </c>
      <c r="I19" s="125" t="s">
        <v>193</v>
      </c>
      <c r="J19" s="125" t="s">
        <v>518</v>
      </c>
      <c r="K19" s="93" t="s">
        <v>517</v>
      </c>
      <c r="L19" s="93" t="s">
        <v>516</v>
      </c>
      <c r="M19" s="74">
        <v>1</v>
      </c>
      <c r="N19" s="93" t="s">
        <v>515</v>
      </c>
      <c r="O19" s="93"/>
      <c r="P19" s="93" t="s">
        <v>514</v>
      </c>
      <c r="Q19" s="93" t="s">
        <v>514</v>
      </c>
      <c r="R19" s="74">
        <v>1</v>
      </c>
      <c r="S19" s="104">
        <v>42879</v>
      </c>
      <c r="T19" s="104">
        <v>43008</v>
      </c>
      <c r="U19" s="122">
        <f t="shared" si="0"/>
        <v>18.428571428571427</v>
      </c>
      <c r="V19" s="123">
        <f t="shared" si="1"/>
        <v>100</v>
      </c>
      <c r="W19" s="123">
        <f t="shared" si="2"/>
        <v>1</v>
      </c>
      <c r="X19" s="124">
        <f t="shared" si="3"/>
        <v>18.428571428571427</v>
      </c>
      <c r="Y19" s="123">
        <f t="shared" si="4"/>
        <v>18.428571428571427</v>
      </c>
      <c r="Z19" s="123">
        <f t="shared" si="5"/>
        <v>18.428571428571427</v>
      </c>
      <c r="AA19" s="91" t="s">
        <v>790</v>
      </c>
      <c r="AB19" s="91" t="s">
        <v>793</v>
      </c>
      <c r="AC19" s="145" t="s">
        <v>755</v>
      </c>
      <c r="AD19" s="60"/>
      <c r="AE19" s="146"/>
      <c r="AF19" s="143"/>
      <c r="AG19" s="143"/>
      <c r="AH19" s="143"/>
      <c r="AI19" s="143"/>
      <c r="AJ19" s="143"/>
      <c r="AK19" s="99"/>
      <c r="AL19" s="135">
        <v>100</v>
      </c>
      <c r="AM19" s="127" t="s">
        <v>513</v>
      </c>
      <c r="AN19" s="134">
        <v>100</v>
      </c>
      <c r="AO19" s="96" t="s">
        <v>149</v>
      </c>
      <c r="AP19" s="96" t="s">
        <v>149</v>
      </c>
      <c r="AQ19" s="128">
        <v>5</v>
      </c>
      <c r="AR19" s="128">
        <v>1</v>
      </c>
    </row>
    <row r="20" spans="1:44" s="130" customFormat="1" ht="60.75" customHeight="1" thickBot="1">
      <c r="A20" s="131">
        <v>12</v>
      </c>
      <c r="B20" s="125" t="s">
        <v>42</v>
      </c>
      <c r="C20" s="125" t="s">
        <v>499</v>
      </c>
      <c r="D20" s="125" t="s">
        <v>157</v>
      </c>
      <c r="E20" s="125" t="s">
        <v>834</v>
      </c>
      <c r="F20" s="125">
        <v>802</v>
      </c>
      <c r="G20" s="125" t="s">
        <v>506</v>
      </c>
      <c r="H20" s="125" t="s">
        <v>156</v>
      </c>
      <c r="I20" s="125" t="s">
        <v>156</v>
      </c>
      <c r="J20" s="125" t="s">
        <v>505</v>
      </c>
      <c r="K20" s="93" t="s">
        <v>504</v>
      </c>
      <c r="L20" s="93" t="s">
        <v>503</v>
      </c>
      <c r="M20" s="74">
        <v>1</v>
      </c>
      <c r="N20" s="93" t="s">
        <v>502</v>
      </c>
      <c r="O20" s="93"/>
      <c r="P20" s="93" t="s">
        <v>501</v>
      </c>
      <c r="Q20" s="93" t="s">
        <v>500</v>
      </c>
      <c r="R20" s="74">
        <v>100</v>
      </c>
      <c r="S20" s="104">
        <v>42005</v>
      </c>
      <c r="T20" s="104">
        <v>42367</v>
      </c>
      <c r="U20" s="122">
        <f t="shared" si="0"/>
        <v>51.714285714285715</v>
      </c>
      <c r="V20" s="123">
        <f t="shared" si="1"/>
        <v>100</v>
      </c>
      <c r="W20" s="123">
        <f t="shared" si="2"/>
        <v>1</v>
      </c>
      <c r="X20" s="124">
        <f t="shared" si="3"/>
        <v>51.714285714285715</v>
      </c>
      <c r="Y20" s="123">
        <f t="shared" si="4"/>
        <v>51.714285714285715</v>
      </c>
      <c r="Z20" s="123">
        <f t="shared" si="5"/>
        <v>51.714285714285715</v>
      </c>
      <c r="AA20" s="91" t="s">
        <v>790</v>
      </c>
      <c r="AB20" s="91" t="s">
        <v>792</v>
      </c>
      <c r="AC20" s="145" t="s">
        <v>766</v>
      </c>
      <c r="AD20" s="60"/>
      <c r="AE20" s="142"/>
      <c r="AF20" s="143"/>
      <c r="AG20" s="143"/>
      <c r="AH20" s="143"/>
      <c r="AI20" s="143"/>
      <c r="AJ20" s="143"/>
      <c r="AK20" s="99"/>
      <c r="AL20" s="135">
        <v>100</v>
      </c>
      <c r="AM20" s="127" t="s">
        <v>498</v>
      </c>
      <c r="AN20" s="134">
        <v>100</v>
      </c>
      <c r="AO20" s="96" t="s">
        <v>149</v>
      </c>
      <c r="AP20" s="96" t="s">
        <v>149</v>
      </c>
      <c r="AQ20" s="128">
        <v>5</v>
      </c>
      <c r="AR20" s="128">
        <v>1</v>
      </c>
    </row>
    <row r="21" spans="1:44" s="130" customFormat="1" ht="60.75" customHeight="1" thickBot="1">
      <c r="A21" s="131">
        <v>13</v>
      </c>
      <c r="B21" s="125" t="s">
        <v>43</v>
      </c>
      <c r="C21" s="125" t="s">
        <v>418</v>
      </c>
      <c r="D21" s="125" t="s">
        <v>157</v>
      </c>
      <c r="E21" s="125" t="s">
        <v>806</v>
      </c>
      <c r="F21" s="125">
        <v>48</v>
      </c>
      <c r="G21" s="125" t="s">
        <v>417</v>
      </c>
      <c r="H21" s="126" t="s">
        <v>471</v>
      </c>
      <c r="I21" s="126" t="s">
        <v>470</v>
      </c>
      <c r="J21" s="125" t="s">
        <v>485</v>
      </c>
      <c r="K21" s="93" t="s">
        <v>484</v>
      </c>
      <c r="L21" s="93" t="s">
        <v>483</v>
      </c>
      <c r="M21" s="74">
        <v>2</v>
      </c>
      <c r="N21" s="93" t="s">
        <v>482</v>
      </c>
      <c r="O21" s="93"/>
      <c r="P21" s="93" t="s">
        <v>481</v>
      </c>
      <c r="Q21" s="93" t="s">
        <v>480</v>
      </c>
      <c r="R21" s="74">
        <v>1</v>
      </c>
      <c r="S21" s="104">
        <v>42879</v>
      </c>
      <c r="T21" s="104">
        <v>43190</v>
      </c>
      <c r="U21" s="122">
        <f t="shared" si="0"/>
        <v>44.428571428571431</v>
      </c>
      <c r="V21" s="123">
        <f t="shared" si="1"/>
        <v>50</v>
      </c>
      <c r="W21" s="123">
        <f t="shared" si="2"/>
        <v>1</v>
      </c>
      <c r="X21" s="124">
        <f t="shared" si="3"/>
        <v>44.428571428571431</v>
      </c>
      <c r="Y21" s="123">
        <f t="shared" si="4"/>
        <v>44.428571428571431</v>
      </c>
      <c r="Z21" s="123">
        <f t="shared" si="5"/>
        <v>44.428571428571431</v>
      </c>
      <c r="AA21" s="91" t="s">
        <v>790</v>
      </c>
      <c r="AB21" s="91" t="s">
        <v>793</v>
      </c>
      <c r="AC21" s="132" t="s">
        <v>753</v>
      </c>
      <c r="AD21" s="60"/>
      <c r="AE21" s="139"/>
      <c r="AF21" s="98"/>
      <c r="AG21" s="98"/>
      <c r="AH21" s="139"/>
      <c r="AI21" s="98"/>
      <c r="AJ21" s="98"/>
      <c r="AK21" s="99"/>
      <c r="AL21" s="135">
        <v>50</v>
      </c>
      <c r="AM21" s="99" t="s">
        <v>478</v>
      </c>
      <c r="AN21" s="134">
        <v>0</v>
      </c>
      <c r="AO21" s="96" t="s">
        <v>149</v>
      </c>
      <c r="AP21" s="96" t="s">
        <v>543</v>
      </c>
      <c r="AQ21" s="128">
        <v>5</v>
      </c>
      <c r="AR21" s="128">
        <v>1</v>
      </c>
    </row>
    <row r="22" spans="1:44" s="130" customFormat="1" ht="60.75" customHeight="1" thickBot="1">
      <c r="A22" s="131">
        <v>14</v>
      </c>
      <c r="B22" s="125" t="s">
        <v>44</v>
      </c>
      <c r="C22" s="125" t="s">
        <v>418</v>
      </c>
      <c r="D22" s="125" t="s">
        <v>157</v>
      </c>
      <c r="E22" s="125" t="s">
        <v>806</v>
      </c>
      <c r="F22" s="125">
        <v>48</v>
      </c>
      <c r="G22" s="125" t="s">
        <v>417</v>
      </c>
      <c r="H22" s="125" t="s">
        <v>471</v>
      </c>
      <c r="I22" s="125" t="s">
        <v>470</v>
      </c>
      <c r="J22" s="125" t="s">
        <v>469</v>
      </c>
      <c r="K22" s="93" t="s">
        <v>468</v>
      </c>
      <c r="L22" s="93" t="s">
        <v>467</v>
      </c>
      <c r="M22" s="74">
        <v>2</v>
      </c>
      <c r="N22" s="93" t="s">
        <v>466</v>
      </c>
      <c r="O22" s="93"/>
      <c r="P22" s="93" t="s">
        <v>465</v>
      </c>
      <c r="Q22" s="93" t="s">
        <v>465</v>
      </c>
      <c r="R22" s="74">
        <v>1</v>
      </c>
      <c r="S22" s="104">
        <v>42879</v>
      </c>
      <c r="T22" s="104">
        <v>43100</v>
      </c>
      <c r="U22" s="122">
        <f t="shared" si="0"/>
        <v>31.571428571428573</v>
      </c>
      <c r="V22" s="123">
        <f t="shared" si="1"/>
        <v>100</v>
      </c>
      <c r="W22" s="123">
        <f t="shared" si="2"/>
        <v>1</v>
      </c>
      <c r="X22" s="124">
        <f t="shared" si="3"/>
        <v>31.571428571428573</v>
      </c>
      <c r="Y22" s="123">
        <f t="shared" si="4"/>
        <v>31.571428571428573</v>
      </c>
      <c r="Z22" s="123">
        <f t="shared" si="5"/>
        <v>31.571428571428573</v>
      </c>
      <c r="AA22" s="91" t="s">
        <v>790</v>
      </c>
      <c r="AB22" s="91" t="s">
        <v>792</v>
      </c>
      <c r="AC22" s="60" t="s">
        <v>464</v>
      </c>
      <c r="AD22" s="60"/>
      <c r="AE22" s="98"/>
      <c r="AF22" s="98"/>
      <c r="AG22" s="98"/>
      <c r="AH22" s="74"/>
      <c r="AI22" s="98"/>
      <c r="AJ22" s="98"/>
      <c r="AK22" s="99"/>
      <c r="AL22" s="135">
        <v>100</v>
      </c>
      <c r="AM22" s="127" t="s">
        <v>818</v>
      </c>
      <c r="AN22" s="134">
        <v>100</v>
      </c>
      <c r="AO22" s="96" t="s">
        <v>149</v>
      </c>
      <c r="AP22" s="96" t="s">
        <v>149</v>
      </c>
      <c r="AQ22" s="128">
        <v>5</v>
      </c>
      <c r="AR22" s="128">
        <v>1</v>
      </c>
    </row>
    <row r="23" spans="1:44" s="130" customFormat="1" ht="60.75" customHeight="1" thickBot="1">
      <c r="A23" s="131">
        <v>15</v>
      </c>
      <c r="B23" s="125" t="s">
        <v>45</v>
      </c>
      <c r="C23" s="125" t="s">
        <v>418</v>
      </c>
      <c r="D23" s="125" t="s">
        <v>157</v>
      </c>
      <c r="E23" s="125" t="s">
        <v>806</v>
      </c>
      <c r="F23" s="125">
        <v>48</v>
      </c>
      <c r="G23" s="125" t="s">
        <v>417</v>
      </c>
      <c r="H23" s="125" t="s">
        <v>168</v>
      </c>
      <c r="I23" s="125" t="s">
        <v>167</v>
      </c>
      <c r="J23" s="125" t="s">
        <v>424</v>
      </c>
      <c r="K23" s="93" t="s">
        <v>423</v>
      </c>
      <c r="L23" s="93" t="s">
        <v>422</v>
      </c>
      <c r="M23" s="74">
        <v>1</v>
      </c>
      <c r="N23" s="93" t="s">
        <v>421</v>
      </c>
      <c r="O23" s="93"/>
      <c r="P23" s="93" t="s">
        <v>420</v>
      </c>
      <c r="Q23" s="93" t="s">
        <v>420</v>
      </c>
      <c r="R23" s="74">
        <v>1</v>
      </c>
      <c r="S23" s="104">
        <v>42879</v>
      </c>
      <c r="T23" s="104">
        <v>43100</v>
      </c>
      <c r="U23" s="122">
        <f t="shared" si="0"/>
        <v>31.571428571428573</v>
      </c>
      <c r="V23" s="123">
        <f t="shared" si="1"/>
        <v>70</v>
      </c>
      <c r="W23" s="123">
        <f t="shared" si="2"/>
        <v>1</v>
      </c>
      <c r="X23" s="124">
        <f t="shared" si="3"/>
        <v>31.571428571428573</v>
      </c>
      <c r="Y23" s="123">
        <f t="shared" si="4"/>
        <v>31.571428571428573</v>
      </c>
      <c r="Z23" s="123">
        <f t="shared" si="5"/>
        <v>31.571428571428573</v>
      </c>
      <c r="AA23" s="91" t="s">
        <v>790</v>
      </c>
      <c r="AB23" s="91" t="s">
        <v>792</v>
      </c>
      <c r="AC23" s="132" t="s">
        <v>765</v>
      </c>
      <c r="AD23" s="60"/>
      <c r="AE23" s="60"/>
      <c r="AF23" s="98"/>
      <c r="AG23" s="98"/>
      <c r="AH23" s="98"/>
      <c r="AI23" s="98"/>
      <c r="AJ23" s="98"/>
      <c r="AK23" s="99"/>
      <c r="AL23" s="135">
        <v>70</v>
      </c>
      <c r="AM23" s="127" t="s">
        <v>419</v>
      </c>
      <c r="AN23" s="134">
        <v>0</v>
      </c>
      <c r="AO23" s="96" t="s">
        <v>149</v>
      </c>
      <c r="AP23" s="96" t="s">
        <v>149</v>
      </c>
      <c r="AQ23" s="128">
        <v>5</v>
      </c>
      <c r="AR23" s="128">
        <v>1</v>
      </c>
    </row>
    <row r="24" spans="1:44" s="130" customFormat="1" ht="60.75" customHeight="1" thickBot="1">
      <c r="A24" s="131">
        <v>16</v>
      </c>
      <c r="B24" s="125" t="s">
        <v>46</v>
      </c>
      <c r="C24" s="125" t="s">
        <v>158</v>
      </c>
      <c r="D24" s="125" t="s">
        <v>157</v>
      </c>
      <c r="E24" s="125" t="s">
        <v>835</v>
      </c>
      <c r="F24" s="125">
        <v>72</v>
      </c>
      <c r="G24" s="125" t="s">
        <v>169</v>
      </c>
      <c r="H24" s="125" t="s">
        <v>156</v>
      </c>
      <c r="I24" s="125" t="s">
        <v>156</v>
      </c>
      <c r="J24" s="125" t="s">
        <v>337</v>
      </c>
      <c r="K24" s="93" t="s">
        <v>342</v>
      </c>
      <c r="L24" s="93" t="s">
        <v>341</v>
      </c>
      <c r="M24" s="74">
        <v>1</v>
      </c>
      <c r="N24" s="93" t="s">
        <v>340</v>
      </c>
      <c r="O24" s="93"/>
      <c r="P24" s="93" t="s">
        <v>339</v>
      </c>
      <c r="Q24" s="93" t="s">
        <v>338</v>
      </c>
      <c r="R24" s="74">
        <v>1</v>
      </c>
      <c r="S24" s="104">
        <v>42615</v>
      </c>
      <c r="T24" s="104">
        <v>42886</v>
      </c>
      <c r="U24" s="122">
        <f t="shared" si="0"/>
        <v>38.714285714285715</v>
      </c>
      <c r="V24" s="123">
        <f t="shared" si="1"/>
        <v>90</v>
      </c>
      <c r="W24" s="123">
        <f t="shared" si="2"/>
        <v>1</v>
      </c>
      <c r="X24" s="124">
        <f t="shared" si="3"/>
        <v>38.714285714285715</v>
      </c>
      <c r="Y24" s="123">
        <f t="shared" si="4"/>
        <v>38.714285714285715</v>
      </c>
      <c r="Z24" s="123">
        <f t="shared" si="5"/>
        <v>38.714285714285715</v>
      </c>
      <c r="AA24" s="91" t="s">
        <v>790</v>
      </c>
      <c r="AB24" s="91" t="s">
        <v>792</v>
      </c>
      <c r="AC24" s="132" t="s">
        <v>766</v>
      </c>
      <c r="AD24" s="60"/>
      <c r="AE24" s="94"/>
      <c r="AF24" s="98"/>
      <c r="AG24" s="98"/>
      <c r="AH24" s="141"/>
      <c r="AI24" s="98"/>
      <c r="AJ24" s="98"/>
      <c r="AK24" s="99"/>
      <c r="AL24" s="135">
        <v>90</v>
      </c>
      <c r="AM24" s="127" t="s">
        <v>819</v>
      </c>
      <c r="AN24" s="134">
        <v>90</v>
      </c>
      <c r="AO24" s="96" t="s">
        <v>149</v>
      </c>
      <c r="AP24" s="96" t="s">
        <v>149</v>
      </c>
      <c r="AQ24" s="128">
        <v>5</v>
      </c>
      <c r="AR24" s="128">
        <v>1</v>
      </c>
    </row>
    <row r="25" spans="1:44" s="130" customFormat="1" ht="60.75" customHeight="1" thickBot="1">
      <c r="A25" s="131">
        <v>17</v>
      </c>
      <c r="B25" s="125" t="s">
        <v>47</v>
      </c>
      <c r="C25" s="125" t="s">
        <v>194</v>
      </c>
      <c r="D25" s="125" t="s">
        <v>157</v>
      </c>
      <c r="E25" s="125" t="s">
        <v>835</v>
      </c>
      <c r="F25" s="125">
        <v>79</v>
      </c>
      <c r="G25" s="125" t="s">
        <v>169</v>
      </c>
      <c r="H25" s="125" t="s">
        <v>168</v>
      </c>
      <c r="I25" s="125" t="s">
        <v>193</v>
      </c>
      <c r="J25" s="125" t="s">
        <v>331</v>
      </c>
      <c r="K25" s="93" t="s">
        <v>330</v>
      </c>
      <c r="L25" s="93" t="s">
        <v>329</v>
      </c>
      <c r="M25" s="74">
        <v>1</v>
      </c>
      <c r="N25" s="93" t="s">
        <v>324</v>
      </c>
      <c r="O25" s="93"/>
      <c r="P25" s="93" t="s">
        <v>323</v>
      </c>
      <c r="Q25" s="93" t="s">
        <v>322</v>
      </c>
      <c r="R25" s="74">
        <v>1</v>
      </c>
      <c r="S25" s="104">
        <v>42765</v>
      </c>
      <c r="T25" s="104">
        <v>43100</v>
      </c>
      <c r="U25" s="122">
        <f t="shared" si="0"/>
        <v>47.857142857142854</v>
      </c>
      <c r="V25" s="123">
        <f t="shared" si="1"/>
        <v>100</v>
      </c>
      <c r="W25" s="123">
        <f t="shared" si="2"/>
        <v>1</v>
      </c>
      <c r="X25" s="124">
        <f t="shared" si="3"/>
        <v>47.857142857142854</v>
      </c>
      <c r="Y25" s="123">
        <f t="shared" si="4"/>
        <v>47.857142857142854</v>
      </c>
      <c r="Z25" s="123">
        <f t="shared" si="5"/>
        <v>47.857142857142854</v>
      </c>
      <c r="AA25" s="91" t="s">
        <v>790</v>
      </c>
      <c r="AB25" s="91" t="s">
        <v>792</v>
      </c>
      <c r="AC25" s="132" t="s">
        <v>765</v>
      </c>
      <c r="AD25" s="60"/>
      <c r="AE25" s="93"/>
      <c r="AF25" s="98"/>
      <c r="AG25" s="98"/>
      <c r="AH25" s="98"/>
      <c r="AI25" s="141"/>
      <c r="AJ25" s="98"/>
      <c r="AK25" s="99"/>
      <c r="AL25" s="135">
        <v>100</v>
      </c>
      <c r="AM25" s="127" t="s">
        <v>328</v>
      </c>
      <c r="AN25" s="134">
        <v>100</v>
      </c>
      <c r="AO25" s="96" t="s">
        <v>149</v>
      </c>
      <c r="AP25" s="96" t="s">
        <v>149</v>
      </c>
      <c r="AQ25" s="128">
        <v>5</v>
      </c>
      <c r="AR25" s="128">
        <v>1</v>
      </c>
    </row>
    <row r="26" spans="1:44" s="130" customFormat="1" ht="60.75" customHeight="1" thickBot="1">
      <c r="A26" s="131">
        <v>18</v>
      </c>
      <c r="B26" s="125" t="s">
        <v>48</v>
      </c>
      <c r="C26" s="125" t="s">
        <v>194</v>
      </c>
      <c r="D26" s="125" t="s">
        <v>157</v>
      </c>
      <c r="E26" s="125" t="s">
        <v>835</v>
      </c>
      <c r="F26" s="125">
        <v>79</v>
      </c>
      <c r="G26" s="125" t="s">
        <v>169</v>
      </c>
      <c r="H26" s="125" t="s">
        <v>168</v>
      </c>
      <c r="I26" s="125" t="s">
        <v>193</v>
      </c>
      <c r="J26" s="125" t="s">
        <v>327</v>
      </c>
      <c r="K26" s="93" t="s">
        <v>326</v>
      </c>
      <c r="L26" s="93" t="s">
        <v>325</v>
      </c>
      <c r="M26" s="74">
        <v>1</v>
      </c>
      <c r="N26" s="93" t="s">
        <v>324</v>
      </c>
      <c r="O26" s="93"/>
      <c r="P26" s="93" t="s">
        <v>323</v>
      </c>
      <c r="Q26" s="93" t="s">
        <v>322</v>
      </c>
      <c r="R26" s="74">
        <v>1</v>
      </c>
      <c r="S26" s="104">
        <v>42765</v>
      </c>
      <c r="T26" s="104">
        <v>43100</v>
      </c>
      <c r="U26" s="122">
        <f t="shared" si="0"/>
        <v>47.857142857142854</v>
      </c>
      <c r="V26" s="123">
        <f t="shared" si="1"/>
        <v>100</v>
      </c>
      <c r="W26" s="123">
        <f t="shared" si="2"/>
        <v>1</v>
      </c>
      <c r="X26" s="124">
        <f t="shared" si="3"/>
        <v>47.857142857142854</v>
      </c>
      <c r="Y26" s="123">
        <f t="shared" si="4"/>
        <v>47.857142857142854</v>
      </c>
      <c r="Z26" s="123">
        <f t="shared" si="5"/>
        <v>47.857142857142854</v>
      </c>
      <c r="AA26" s="91" t="s">
        <v>790</v>
      </c>
      <c r="AB26" s="91" t="s">
        <v>792</v>
      </c>
      <c r="AC26" s="132" t="s">
        <v>765</v>
      </c>
      <c r="AD26" s="60"/>
      <c r="AE26" s="98"/>
      <c r="AF26" s="98"/>
      <c r="AG26" s="98"/>
      <c r="AH26" s="98"/>
      <c r="AI26" s="98"/>
      <c r="AJ26" s="98"/>
      <c r="AK26" s="99"/>
      <c r="AL26" s="135">
        <v>100</v>
      </c>
      <c r="AM26" s="127" t="s">
        <v>321</v>
      </c>
      <c r="AN26" s="134">
        <v>100</v>
      </c>
      <c r="AO26" s="96" t="s">
        <v>149</v>
      </c>
      <c r="AP26" s="96" t="s">
        <v>149</v>
      </c>
      <c r="AQ26" s="128">
        <v>5</v>
      </c>
      <c r="AR26" s="128">
        <v>1</v>
      </c>
    </row>
    <row r="27" spans="1:44" s="130" customFormat="1" ht="60.75" customHeight="1" thickBot="1">
      <c r="A27" s="131">
        <v>19</v>
      </c>
      <c r="B27" s="125" t="s">
        <v>49</v>
      </c>
      <c r="C27" s="125" t="s">
        <v>292</v>
      </c>
      <c r="D27" s="125" t="s">
        <v>157</v>
      </c>
      <c r="E27" s="125" t="s">
        <v>835</v>
      </c>
      <c r="F27" s="125">
        <v>293</v>
      </c>
      <c r="G27" s="125" t="s">
        <v>169</v>
      </c>
      <c r="H27" s="125" t="s">
        <v>156</v>
      </c>
      <c r="I27" s="125" t="s">
        <v>156</v>
      </c>
      <c r="J27" s="125" t="s">
        <v>306</v>
      </c>
      <c r="K27" s="93" t="s">
        <v>305</v>
      </c>
      <c r="L27" s="93" t="s">
        <v>304</v>
      </c>
      <c r="M27" s="74">
        <v>1</v>
      </c>
      <c r="N27" s="93" t="s">
        <v>303</v>
      </c>
      <c r="O27" s="93"/>
      <c r="P27" s="93" t="s">
        <v>302</v>
      </c>
      <c r="Q27" s="93" t="s">
        <v>301</v>
      </c>
      <c r="R27" s="74">
        <v>1</v>
      </c>
      <c r="S27" s="104">
        <v>42736</v>
      </c>
      <c r="T27" s="104">
        <v>43089</v>
      </c>
      <c r="U27" s="122">
        <f t="shared" si="0"/>
        <v>50.428571428571431</v>
      </c>
      <c r="V27" s="123">
        <f t="shared" si="1"/>
        <v>75</v>
      </c>
      <c r="W27" s="123">
        <f t="shared" si="2"/>
        <v>1</v>
      </c>
      <c r="X27" s="124">
        <f t="shared" si="3"/>
        <v>50.428571428571431</v>
      </c>
      <c r="Y27" s="123">
        <f t="shared" si="4"/>
        <v>50.428571428571431</v>
      </c>
      <c r="Z27" s="123">
        <f t="shared" si="5"/>
        <v>50.428571428571431</v>
      </c>
      <c r="AA27" s="91" t="s">
        <v>790</v>
      </c>
      <c r="AB27" s="91" t="s">
        <v>792</v>
      </c>
      <c r="AC27" s="132" t="s">
        <v>766</v>
      </c>
      <c r="AD27" s="60"/>
      <c r="AE27" s="94"/>
      <c r="AF27" s="98"/>
      <c r="AG27" s="98"/>
      <c r="AH27" s="141"/>
      <c r="AI27" s="98"/>
      <c r="AJ27" s="98"/>
      <c r="AK27" s="99"/>
      <c r="AL27" s="135">
        <v>75</v>
      </c>
      <c r="AM27" s="127" t="s">
        <v>300</v>
      </c>
      <c r="AN27" s="134">
        <v>0</v>
      </c>
      <c r="AO27" s="96" t="s">
        <v>149</v>
      </c>
      <c r="AP27" s="96" t="s">
        <v>149</v>
      </c>
      <c r="AQ27" s="128">
        <v>5</v>
      </c>
      <c r="AR27" s="128">
        <v>1</v>
      </c>
    </row>
    <row r="28" spans="1:44" s="130" customFormat="1" ht="60.75" customHeight="1" thickBot="1">
      <c r="A28" s="131">
        <v>20</v>
      </c>
      <c r="B28" s="125" t="s">
        <v>50</v>
      </c>
      <c r="C28" s="125" t="s">
        <v>292</v>
      </c>
      <c r="D28" s="125" t="s">
        <v>157</v>
      </c>
      <c r="E28" s="125" t="s">
        <v>835</v>
      </c>
      <c r="F28" s="125">
        <v>293</v>
      </c>
      <c r="G28" s="125" t="s">
        <v>169</v>
      </c>
      <c r="H28" s="125" t="s">
        <v>156</v>
      </c>
      <c r="I28" s="125" t="s">
        <v>156</v>
      </c>
      <c r="J28" s="125" t="s">
        <v>299</v>
      </c>
      <c r="K28" s="93" t="s">
        <v>298</v>
      </c>
      <c r="L28" s="93" t="s">
        <v>297</v>
      </c>
      <c r="M28" s="74">
        <v>1</v>
      </c>
      <c r="N28" s="93" t="s">
        <v>296</v>
      </c>
      <c r="O28" s="93"/>
      <c r="P28" s="93" t="s">
        <v>430</v>
      </c>
      <c r="Q28" s="93" t="s">
        <v>429</v>
      </c>
      <c r="R28" s="74">
        <v>3</v>
      </c>
      <c r="S28" s="104">
        <v>42736</v>
      </c>
      <c r="T28" s="104">
        <v>43089</v>
      </c>
      <c r="U28" s="122">
        <f t="shared" si="0"/>
        <v>50.428571428571431</v>
      </c>
      <c r="V28" s="123">
        <f t="shared" si="1"/>
        <v>70</v>
      </c>
      <c r="W28" s="123">
        <f t="shared" si="2"/>
        <v>1</v>
      </c>
      <c r="X28" s="124">
        <f t="shared" si="3"/>
        <v>50.428571428571431</v>
      </c>
      <c r="Y28" s="123">
        <f t="shared" si="4"/>
        <v>50.428571428571431</v>
      </c>
      <c r="Z28" s="123">
        <f t="shared" si="5"/>
        <v>50.428571428571431</v>
      </c>
      <c r="AA28" s="91" t="s">
        <v>790</v>
      </c>
      <c r="AB28" s="91" t="s">
        <v>114</v>
      </c>
      <c r="AC28" s="132" t="s">
        <v>760</v>
      </c>
      <c r="AD28" s="60"/>
      <c r="AE28" s="60"/>
      <c r="AF28" s="98"/>
      <c r="AG28" s="98"/>
      <c r="AH28" s="98"/>
      <c r="AI28" s="141"/>
      <c r="AJ28" s="98"/>
      <c r="AK28" s="99"/>
      <c r="AL28" s="135">
        <v>70</v>
      </c>
      <c r="AM28" s="127" t="s">
        <v>293</v>
      </c>
      <c r="AN28" s="134">
        <v>70</v>
      </c>
      <c r="AO28" s="96" t="s">
        <v>149</v>
      </c>
      <c r="AP28" s="96" t="s">
        <v>149</v>
      </c>
      <c r="AQ28" s="128">
        <v>5</v>
      </c>
      <c r="AR28" s="128">
        <v>1</v>
      </c>
    </row>
    <row r="29" spans="1:44" s="130" customFormat="1" ht="60.75" customHeight="1" thickBot="1">
      <c r="A29" s="131">
        <v>21</v>
      </c>
      <c r="B29" s="125" t="s">
        <v>51</v>
      </c>
      <c r="C29" s="125" t="s">
        <v>292</v>
      </c>
      <c r="D29" s="125" t="s">
        <v>157</v>
      </c>
      <c r="E29" s="125" t="s">
        <v>835</v>
      </c>
      <c r="F29" s="125">
        <v>293</v>
      </c>
      <c r="G29" s="125" t="s">
        <v>169</v>
      </c>
      <c r="H29" s="125" t="s">
        <v>156</v>
      </c>
      <c r="I29" s="125" t="s">
        <v>156</v>
      </c>
      <c r="J29" s="125" t="s">
        <v>291</v>
      </c>
      <c r="K29" s="93" t="s">
        <v>290</v>
      </c>
      <c r="L29" s="93" t="s">
        <v>289</v>
      </c>
      <c r="M29" s="74">
        <v>1</v>
      </c>
      <c r="N29" s="93" t="s">
        <v>288</v>
      </c>
      <c r="O29" s="93"/>
      <c r="P29" s="93" t="s">
        <v>287</v>
      </c>
      <c r="Q29" s="93" t="s">
        <v>286</v>
      </c>
      <c r="R29" s="74">
        <v>1</v>
      </c>
      <c r="S29" s="104">
        <v>42736</v>
      </c>
      <c r="T29" s="104">
        <v>43089</v>
      </c>
      <c r="U29" s="122">
        <f t="shared" si="0"/>
        <v>50.428571428571431</v>
      </c>
      <c r="V29" s="123">
        <f t="shared" si="1"/>
        <v>15</v>
      </c>
      <c r="W29" s="123">
        <f t="shared" si="2"/>
        <v>1</v>
      </c>
      <c r="X29" s="124">
        <f t="shared" si="3"/>
        <v>50.428571428571431</v>
      </c>
      <c r="Y29" s="123">
        <f t="shared" si="4"/>
        <v>50.428571428571431</v>
      </c>
      <c r="Z29" s="123">
        <f t="shared" si="5"/>
        <v>50.428571428571431</v>
      </c>
      <c r="AA29" s="91" t="s">
        <v>790</v>
      </c>
      <c r="AB29" s="91" t="s">
        <v>792</v>
      </c>
      <c r="AC29" s="132" t="s">
        <v>766</v>
      </c>
      <c r="AD29" s="60"/>
      <c r="AE29" s="98"/>
      <c r="AF29" s="98"/>
      <c r="AG29" s="98"/>
      <c r="AH29" s="98"/>
      <c r="AI29" s="98"/>
      <c r="AJ29" s="98"/>
      <c r="AK29" s="99"/>
      <c r="AL29" s="135">
        <v>15</v>
      </c>
      <c r="AM29" s="127" t="s">
        <v>285</v>
      </c>
      <c r="AN29" s="134">
        <v>0</v>
      </c>
      <c r="AO29" s="96" t="s">
        <v>149</v>
      </c>
      <c r="AP29" s="96" t="s">
        <v>149</v>
      </c>
      <c r="AQ29" s="128">
        <v>5</v>
      </c>
      <c r="AR29" s="128">
        <v>1</v>
      </c>
    </row>
    <row r="30" spans="1:44" s="130" customFormat="1" ht="60.75" customHeight="1" thickBot="1">
      <c r="A30" s="131">
        <v>22</v>
      </c>
      <c r="B30" s="125" t="s">
        <v>52</v>
      </c>
      <c r="C30" s="125" t="s">
        <v>194</v>
      </c>
      <c r="D30" s="125" t="s">
        <v>157</v>
      </c>
      <c r="E30" s="125" t="s">
        <v>835</v>
      </c>
      <c r="F30" s="125">
        <v>79</v>
      </c>
      <c r="G30" s="125" t="s">
        <v>169</v>
      </c>
      <c r="H30" s="125" t="s">
        <v>168</v>
      </c>
      <c r="I30" s="125" t="s">
        <v>193</v>
      </c>
      <c r="J30" s="125" t="s">
        <v>192</v>
      </c>
      <c r="K30" s="93" t="s">
        <v>191</v>
      </c>
      <c r="L30" s="93" t="s">
        <v>190</v>
      </c>
      <c r="M30" s="74">
        <v>1</v>
      </c>
      <c r="N30" s="93" t="s">
        <v>189</v>
      </c>
      <c r="O30" s="93"/>
      <c r="P30" s="93" t="s">
        <v>188</v>
      </c>
      <c r="Q30" s="93" t="s">
        <v>187</v>
      </c>
      <c r="R30" s="74">
        <v>1</v>
      </c>
      <c r="S30" s="104">
        <v>42765</v>
      </c>
      <c r="T30" s="104">
        <v>43069</v>
      </c>
      <c r="U30" s="122">
        <f t="shared" si="0"/>
        <v>43.428571428571431</v>
      </c>
      <c r="V30" s="123">
        <f t="shared" si="1"/>
        <v>100</v>
      </c>
      <c r="W30" s="123">
        <f t="shared" si="2"/>
        <v>1</v>
      </c>
      <c r="X30" s="124">
        <f t="shared" si="3"/>
        <v>43.428571428571431</v>
      </c>
      <c r="Y30" s="123">
        <f t="shared" si="4"/>
        <v>43.428571428571431</v>
      </c>
      <c r="Z30" s="123">
        <f t="shared" si="5"/>
        <v>43.428571428571431</v>
      </c>
      <c r="AA30" s="91" t="s">
        <v>790</v>
      </c>
      <c r="AB30" s="91" t="s">
        <v>792</v>
      </c>
      <c r="AC30" s="132" t="s">
        <v>765</v>
      </c>
      <c r="AD30" s="60"/>
      <c r="AE30" s="98"/>
      <c r="AF30" s="98"/>
      <c r="AG30" s="98"/>
      <c r="AH30" s="98"/>
      <c r="AI30" s="98"/>
      <c r="AJ30" s="98"/>
      <c r="AK30" s="99"/>
      <c r="AL30" s="135">
        <v>100</v>
      </c>
      <c r="AM30" s="127" t="s">
        <v>186</v>
      </c>
      <c r="AN30" s="134">
        <v>100</v>
      </c>
      <c r="AO30" s="96" t="s">
        <v>149</v>
      </c>
      <c r="AP30" s="96" t="s">
        <v>149</v>
      </c>
      <c r="AQ30" s="128">
        <v>5</v>
      </c>
      <c r="AR30" s="128">
        <v>1</v>
      </c>
    </row>
    <row r="31" spans="1:44" s="130" customFormat="1" ht="60.75" customHeight="1" thickBot="1">
      <c r="A31" s="131">
        <v>23</v>
      </c>
      <c r="B31" s="125" t="s">
        <v>53</v>
      </c>
      <c r="C31" s="125" t="s">
        <v>158</v>
      </c>
      <c r="D31" s="125" t="s">
        <v>157</v>
      </c>
      <c r="E31" s="125" t="s">
        <v>835</v>
      </c>
      <c r="F31" s="125">
        <v>72</v>
      </c>
      <c r="G31" s="125" t="s">
        <v>156</v>
      </c>
      <c r="H31" s="126" t="s">
        <v>751</v>
      </c>
      <c r="I31" s="126" t="s">
        <v>751</v>
      </c>
      <c r="J31" s="125" t="s">
        <v>155</v>
      </c>
      <c r="K31" s="93" t="s">
        <v>154</v>
      </c>
      <c r="L31" s="93" t="s">
        <v>153</v>
      </c>
      <c r="M31" s="74">
        <v>1</v>
      </c>
      <c r="N31" s="93" t="s">
        <v>152</v>
      </c>
      <c r="O31" s="93"/>
      <c r="P31" s="93" t="s">
        <v>151</v>
      </c>
      <c r="Q31" s="93" t="s">
        <v>150</v>
      </c>
      <c r="R31" s="74">
        <v>50</v>
      </c>
      <c r="S31" s="104">
        <v>42615</v>
      </c>
      <c r="T31" s="104">
        <v>42973</v>
      </c>
      <c r="U31" s="122">
        <f t="shared" si="0"/>
        <v>51.142857142857146</v>
      </c>
      <c r="V31" s="123">
        <f t="shared" si="1"/>
        <v>87</v>
      </c>
      <c r="W31" s="123">
        <f t="shared" si="2"/>
        <v>1</v>
      </c>
      <c r="X31" s="124">
        <f t="shared" si="3"/>
        <v>51.142857142857146</v>
      </c>
      <c r="Y31" s="123">
        <f t="shared" si="4"/>
        <v>51.142857142857146</v>
      </c>
      <c r="Z31" s="123">
        <f t="shared" si="5"/>
        <v>51.142857142857146</v>
      </c>
      <c r="AA31" s="91" t="s">
        <v>790</v>
      </c>
      <c r="AB31" s="91" t="s">
        <v>792</v>
      </c>
      <c r="AC31" s="132" t="s">
        <v>766</v>
      </c>
      <c r="AD31" s="60"/>
      <c r="AE31" s="98"/>
      <c r="AF31" s="98"/>
      <c r="AG31" s="98"/>
      <c r="AH31" s="98"/>
      <c r="AI31" s="98"/>
      <c r="AJ31" s="98"/>
      <c r="AK31" s="99"/>
      <c r="AL31" s="135">
        <v>87</v>
      </c>
      <c r="AM31" s="127" t="s">
        <v>820</v>
      </c>
      <c r="AN31" s="134">
        <v>87</v>
      </c>
      <c r="AO31" s="96" t="s">
        <v>149</v>
      </c>
      <c r="AP31" s="96" t="s">
        <v>149</v>
      </c>
      <c r="AQ31" s="128">
        <v>5</v>
      </c>
      <c r="AR31" s="128">
        <v>1</v>
      </c>
    </row>
    <row r="32" spans="1:44" s="130" customFormat="1" ht="60.75" customHeight="1" thickBot="1">
      <c r="A32" s="131">
        <v>24</v>
      </c>
      <c r="B32" s="125" t="s">
        <v>54</v>
      </c>
      <c r="C32" s="125" t="s">
        <v>418</v>
      </c>
      <c r="D32" s="125" t="s">
        <v>157</v>
      </c>
      <c r="E32" s="125" t="s">
        <v>806</v>
      </c>
      <c r="F32" s="125">
        <v>48</v>
      </c>
      <c r="G32" s="125" t="s">
        <v>417</v>
      </c>
      <c r="H32" s="125" t="s">
        <v>168</v>
      </c>
      <c r="I32" s="125" t="s">
        <v>538</v>
      </c>
      <c r="J32" s="125" t="s">
        <v>537</v>
      </c>
      <c r="K32" s="93" t="s">
        <v>536</v>
      </c>
      <c r="L32" s="93" t="s">
        <v>535</v>
      </c>
      <c r="M32" s="74">
        <v>3</v>
      </c>
      <c r="N32" s="93" t="s">
        <v>534</v>
      </c>
      <c r="O32" s="93"/>
      <c r="P32" s="93" t="s">
        <v>533</v>
      </c>
      <c r="Q32" s="93" t="s">
        <v>532</v>
      </c>
      <c r="R32" s="74">
        <v>0.5</v>
      </c>
      <c r="S32" s="104">
        <v>42879</v>
      </c>
      <c r="T32" s="104">
        <v>43190</v>
      </c>
      <c r="U32" s="122">
        <f t="shared" si="0"/>
        <v>44.428571428571431</v>
      </c>
      <c r="V32" s="123">
        <f t="shared" si="1"/>
        <v>25</v>
      </c>
      <c r="W32" s="123">
        <f t="shared" si="2"/>
        <v>1</v>
      </c>
      <c r="X32" s="124">
        <f t="shared" si="3"/>
        <v>44.428571428571431</v>
      </c>
      <c r="Y32" s="123">
        <f t="shared" si="4"/>
        <v>44.428571428571431</v>
      </c>
      <c r="Z32" s="123">
        <f t="shared" si="5"/>
        <v>44.428571428571431</v>
      </c>
      <c r="AA32" s="91" t="s">
        <v>790</v>
      </c>
      <c r="AB32" s="91" t="s">
        <v>792</v>
      </c>
      <c r="AC32" s="132" t="s">
        <v>758</v>
      </c>
      <c r="AD32" s="60"/>
      <c r="AE32" s="141"/>
      <c r="AF32" s="98"/>
      <c r="AG32" s="98"/>
      <c r="AH32" s="141"/>
      <c r="AI32" s="98"/>
      <c r="AJ32" s="98"/>
      <c r="AK32" s="99"/>
      <c r="AL32" s="135">
        <v>25</v>
      </c>
      <c r="AM32" s="99" t="s">
        <v>546</v>
      </c>
      <c r="AN32" s="134">
        <v>0</v>
      </c>
      <c r="AO32" s="96" t="s">
        <v>800</v>
      </c>
      <c r="AP32" s="96" t="s">
        <v>543</v>
      </c>
      <c r="AQ32" s="128">
        <v>5</v>
      </c>
      <c r="AR32" s="128">
        <v>1</v>
      </c>
    </row>
    <row r="33" spans="1:44" s="130" customFormat="1" ht="60.75" customHeight="1" thickBot="1">
      <c r="A33" s="131">
        <v>25</v>
      </c>
      <c r="B33" s="125" t="s">
        <v>55</v>
      </c>
      <c r="C33" s="125" t="s">
        <v>418</v>
      </c>
      <c r="D33" s="125" t="s">
        <v>157</v>
      </c>
      <c r="E33" s="125" t="s">
        <v>806</v>
      </c>
      <c r="F33" s="125">
        <v>48</v>
      </c>
      <c r="G33" s="125" t="s">
        <v>417</v>
      </c>
      <c r="H33" s="125" t="s">
        <v>471</v>
      </c>
      <c r="I33" s="125" t="s">
        <v>470</v>
      </c>
      <c r="J33" s="125" t="s">
        <v>469</v>
      </c>
      <c r="K33" s="93" t="s">
        <v>468</v>
      </c>
      <c r="L33" s="93" t="s">
        <v>477</v>
      </c>
      <c r="M33" s="74">
        <v>1</v>
      </c>
      <c r="N33" s="93" t="s">
        <v>476</v>
      </c>
      <c r="O33" s="93"/>
      <c r="P33" s="93" t="s">
        <v>475</v>
      </c>
      <c r="Q33" s="93" t="s">
        <v>474</v>
      </c>
      <c r="R33" s="74">
        <v>0.7</v>
      </c>
      <c r="S33" s="104">
        <v>42879</v>
      </c>
      <c r="T33" s="104">
        <v>43220</v>
      </c>
      <c r="U33" s="122">
        <f t="shared" si="0"/>
        <v>48.714285714285715</v>
      </c>
      <c r="V33" s="123">
        <f t="shared" si="1"/>
        <v>80</v>
      </c>
      <c r="W33" s="123">
        <f t="shared" si="2"/>
        <v>1</v>
      </c>
      <c r="X33" s="124">
        <f t="shared" si="3"/>
        <v>48.714285714285715</v>
      </c>
      <c r="Y33" s="123">
        <f t="shared" si="4"/>
        <v>48.714285714285715</v>
      </c>
      <c r="Z33" s="123">
        <f t="shared" si="5"/>
        <v>48.714285714285715</v>
      </c>
      <c r="AA33" s="91" t="s">
        <v>790</v>
      </c>
      <c r="AB33" s="91" t="s">
        <v>793</v>
      </c>
      <c r="AC33" s="60" t="s">
        <v>473</v>
      </c>
      <c r="AD33" s="60"/>
      <c r="AE33" s="60"/>
      <c r="AF33" s="98"/>
      <c r="AG33" s="98"/>
      <c r="AH33" s="98"/>
      <c r="AI33" s="98"/>
      <c r="AJ33" s="98"/>
      <c r="AK33" s="99"/>
      <c r="AL33" s="135">
        <v>80</v>
      </c>
      <c r="AM33" s="99" t="s">
        <v>472</v>
      </c>
      <c r="AN33" s="134">
        <v>0</v>
      </c>
      <c r="AO33" s="96" t="s">
        <v>800</v>
      </c>
      <c r="AP33" s="96" t="s">
        <v>543</v>
      </c>
      <c r="AQ33" s="128">
        <v>5</v>
      </c>
      <c r="AR33" s="128">
        <v>1</v>
      </c>
    </row>
    <row r="34" spans="1:44" s="130" customFormat="1" ht="60.75" customHeight="1" thickBot="1">
      <c r="A34" s="131">
        <v>26</v>
      </c>
      <c r="B34" s="125" t="s">
        <v>56</v>
      </c>
      <c r="C34" s="125" t="s">
        <v>160</v>
      </c>
      <c r="D34" s="125" t="s">
        <v>157</v>
      </c>
      <c r="E34" s="125" t="s">
        <v>806</v>
      </c>
      <c r="F34" s="125">
        <v>57</v>
      </c>
      <c r="G34" s="125" t="s">
        <v>169</v>
      </c>
      <c r="H34" s="125" t="s">
        <v>168</v>
      </c>
      <c r="I34" s="125" t="s">
        <v>156</v>
      </c>
      <c r="J34" s="125" t="s">
        <v>452</v>
      </c>
      <c r="K34" s="93" t="s">
        <v>463</v>
      </c>
      <c r="L34" s="93" t="s">
        <v>462</v>
      </c>
      <c r="M34" s="74">
        <v>1</v>
      </c>
      <c r="N34" s="93" t="s">
        <v>461</v>
      </c>
      <c r="O34" s="93"/>
      <c r="P34" s="93" t="s">
        <v>460</v>
      </c>
      <c r="Q34" s="93" t="s">
        <v>459</v>
      </c>
      <c r="R34" s="74">
        <v>1</v>
      </c>
      <c r="S34" s="104">
        <v>43061</v>
      </c>
      <c r="T34" s="104">
        <v>43281</v>
      </c>
      <c r="U34" s="122">
        <f t="shared" si="0"/>
        <v>31.428571428571427</v>
      </c>
      <c r="V34" s="123">
        <f t="shared" si="1"/>
        <v>100</v>
      </c>
      <c r="W34" s="123">
        <f t="shared" si="2"/>
        <v>1</v>
      </c>
      <c r="X34" s="124">
        <f t="shared" si="3"/>
        <v>31.428571428571427</v>
      </c>
      <c r="Y34" s="123">
        <f t="shared" si="4"/>
        <v>31.428571428571427</v>
      </c>
      <c r="Z34" s="123">
        <f t="shared" si="5"/>
        <v>31.428571428571427</v>
      </c>
      <c r="AA34" s="91" t="s">
        <v>790</v>
      </c>
      <c r="AB34" s="91" t="s">
        <v>792</v>
      </c>
      <c r="AC34" s="132" t="s">
        <v>764</v>
      </c>
      <c r="AD34" s="60"/>
      <c r="AE34" s="98"/>
      <c r="AF34" s="98"/>
      <c r="AG34" s="98"/>
      <c r="AH34" s="74"/>
      <c r="AI34" s="98"/>
      <c r="AJ34" s="98"/>
      <c r="AK34" s="99"/>
      <c r="AL34" s="135">
        <v>100</v>
      </c>
      <c r="AM34" s="99" t="s">
        <v>458</v>
      </c>
      <c r="AN34" s="134">
        <v>0</v>
      </c>
      <c r="AO34" s="96" t="s">
        <v>800</v>
      </c>
      <c r="AP34" s="96" t="s">
        <v>543</v>
      </c>
      <c r="AQ34" s="128">
        <v>5</v>
      </c>
      <c r="AR34" s="128">
        <v>1</v>
      </c>
    </row>
    <row r="35" spans="1:44" s="130" customFormat="1" ht="60.75" customHeight="1" thickBot="1">
      <c r="A35" s="131">
        <v>27</v>
      </c>
      <c r="B35" s="125" t="s">
        <v>57</v>
      </c>
      <c r="C35" s="125" t="s">
        <v>177</v>
      </c>
      <c r="D35" s="125" t="s">
        <v>157</v>
      </c>
      <c r="E35" s="125" t="s">
        <v>806</v>
      </c>
      <c r="F35" s="125">
        <v>53</v>
      </c>
      <c r="G35" s="125" t="s">
        <v>169</v>
      </c>
      <c r="H35" s="125" t="s">
        <v>176</v>
      </c>
      <c r="I35" s="125" t="s">
        <v>183</v>
      </c>
      <c r="J35" s="125" t="s">
        <v>452</v>
      </c>
      <c r="K35" s="93" t="s">
        <v>457</v>
      </c>
      <c r="L35" s="93" t="s">
        <v>456</v>
      </c>
      <c r="M35" s="74">
        <v>1</v>
      </c>
      <c r="N35" s="93" t="s">
        <v>455</v>
      </c>
      <c r="O35" s="93"/>
      <c r="P35" s="93" t="s">
        <v>454</v>
      </c>
      <c r="Q35" s="93" t="s">
        <v>453</v>
      </c>
      <c r="R35" s="74">
        <v>3</v>
      </c>
      <c r="S35" s="104">
        <v>42975</v>
      </c>
      <c r="T35" s="104">
        <v>43281</v>
      </c>
      <c r="U35" s="122">
        <f t="shared" si="0"/>
        <v>43.714285714285715</v>
      </c>
      <c r="V35" s="123">
        <f t="shared" si="1"/>
        <v>0</v>
      </c>
      <c r="W35" s="123">
        <f t="shared" si="2"/>
        <v>0</v>
      </c>
      <c r="X35" s="124">
        <f t="shared" si="3"/>
        <v>0</v>
      </c>
      <c r="Y35" s="123">
        <f t="shared" si="4"/>
        <v>0</v>
      </c>
      <c r="Z35" s="123">
        <f t="shared" si="5"/>
        <v>43.714285714285715</v>
      </c>
      <c r="AA35" s="91" t="s">
        <v>790</v>
      </c>
      <c r="AB35" s="91" t="s">
        <v>792</v>
      </c>
      <c r="AC35" s="132" t="s">
        <v>764</v>
      </c>
      <c r="AD35" s="60"/>
      <c r="AE35" s="98"/>
      <c r="AF35" s="98"/>
      <c r="AG35" s="98"/>
      <c r="AH35" s="133"/>
      <c r="AI35" s="98"/>
      <c r="AJ35" s="98"/>
      <c r="AK35" s="99"/>
      <c r="AL35" s="135">
        <v>0</v>
      </c>
      <c r="AM35" s="99">
        <v>0</v>
      </c>
      <c r="AN35" s="134">
        <v>0</v>
      </c>
      <c r="AO35" s="96" t="s">
        <v>800</v>
      </c>
      <c r="AP35" s="96" t="s">
        <v>543</v>
      </c>
      <c r="AQ35" s="128">
        <v>5</v>
      </c>
      <c r="AR35" s="128">
        <v>1</v>
      </c>
    </row>
    <row r="36" spans="1:44" s="130" customFormat="1" ht="60.75" customHeight="1" thickBot="1">
      <c r="A36" s="131">
        <v>28</v>
      </c>
      <c r="B36" s="125" t="s">
        <v>58</v>
      </c>
      <c r="C36" s="125" t="s">
        <v>160</v>
      </c>
      <c r="D36" s="125" t="s">
        <v>157</v>
      </c>
      <c r="E36" s="125" t="s">
        <v>806</v>
      </c>
      <c r="F36" s="125">
        <v>57</v>
      </c>
      <c r="G36" s="125" t="s">
        <v>169</v>
      </c>
      <c r="H36" s="125" t="s">
        <v>168</v>
      </c>
      <c r="I36" s="125" t="s">
        <v>156</v>
      </c>
      <c r="J36" s="125" t="s">
        <v>405</v>
      </c>
      <c r="K36" s="93" t="s">
        <v>404</v>
      </c>
      <c r="L36" s="93" t="s">
        <v>403</v>
      </c>
      <c r="M36" s="74">
        <v>1</v>
      </c>
      <c r="N36" s="93" t="s">
        <v>402</v>
      </c>
      <c r="O36" s="93"/>
      <c r="P36" s="93" t="s">
        <v>313</v>
      </c>
      <c r="Q36" s="93" t="s">
        <v>401</v>
      </c>
      <c r="R36" s="74">
        <v>1</v>
      </c>
      <c r="S36" s="104">
        <v>43061</v>
      </c>
      <c r="T36" s="104">
        <v>43281</v>
      </c>
      <c r="U36" s="122">
        <f t="shared" si="0"/>
        <v>31.428571428571427</v>
      </c>
      <c r="V36" s="123">
        <f t="shared" si="1"/>
        <v>0</v>
      </c>
      <c r="W36" s="123">
        <f t="shared" si="2"/>
        <v>0</v>
      </c>
      <c r="X36" s="124">
        <f t="shared" si="3"/>
        <v>0</v>
      </c>
      <c r="Y36" s="123">
        <f t="shared" si="4"/>
        <v>0</v>
      </c>
      <c r="Z36" s="123">
        <f t="shared" si="5"/>
        <v>31.428571428571427</v>
      </c>
      <c r="AA36" s="91" t="s">
        <v>790</v>
      </c>
      <c r="AB36" s="91" t="s">
        <v>792</v>
      </c>
      <c r="AC36" s="132" t="s">
        <v>764</v>
      </c>
      <c r="AD36" s="60"/>
      <c r="AE36" s="60"/>
      <c r="AF36" s="98"/>
      <c r="AG36" s="98"/>
      <c r="AH36" s="98"/>
      <c r="AI36" s="98"/>
      <c r="AJ36" s="98"/>
      <c r="AK36" s="99"/>
      <c r="AL36" s="135">
        <v>0</v>
      </c>
      <c r="AM36" s="99">
        <v>0</v>
      </c>
      <c r="AN36" s="134">
        <v>0</v>
      </c>
      <c r="AO36" s="96" t="s">
        <v>800</v>
      </c>
      <c r="AP36" s="96" t="s">
        <v>543</v>
      </c>
      <c r="AQ36" s="128">
        <v>5</v>
      </c>
      <c r="AR36" s="128">
        <v>1</v>
      </c>
    </row>
    <row r="37" spans="1:44" s="130" customFormat="1" ht="60.75" customHeight="1" thickBot="1">
      <c r="A37" s="131">
        <v>29</v>
      </c>
      <c r="B37" s="125" t="s">
        <v>59</v>
      </c>
      <c r="C37" s="125" t="s">
        <v>160</v>
      </c>
      <c r="D37" s="125" t="s">
        <v>157</v>
      </c>
      <c r="E37" s="125" t="s">
        <v>806</v>
      </c>
      <c r="F37" s="125">
        <v>57</v>
      </c>
      <c r="G37" s="125" t="s">
        <v>169</v>
      </c>
      <c r="H37" s="125" t="s">
        <v>168</v>
      </c>
      <c r="I37" s="125" t="s">
        <v>156</v>
      </c>
      <c r="J37" s="125" t="s">
        <v>386</v>
      </c>
      <c r="K37" s="93" t="s">
        <v>400</v>
      </c>
      <c r="L37" s="93" t="s">
        <v>399</v>
      </c>
      <c r="M37" s="74">
        <v>1</v>
      </c>
      <c r="N37" s="93" t="s">
        <v>398</v>
      </c>
      <c r="O37" s="93"/>
      <c r="P37" s="93" t="s">
        <v>397</v>
      </c>
      <c r="Q37" s="93" t="s">
        <v>396</v>
      </c>
      <c r="R37" s="74">
        <v>1</v>
      </c>
      <c r="S37" s="104">
        <v>43061</v>
      </c>
      <c r="T37" s="104">
        <v>43281</v>
      </c>
      <c r="U37" s="122">
        <f t="shared" si="0"/>
        <v>31.428571428571427</v>
      </c>
      <c r="V37" s="123">
        <f t="shared" si="1"/>
        <v>0</v>
      </c>
      <c r="W37" s="123">
        <f t="shared" si="2"/>
        <v>0</v>
      </c>
      <c r="X37" s="124">
        <f t="shared" si="3"/>
        <v>0</v>
      </c>
      <c r="Y37" s="123">
        <f t="shared" si="4"/>
        <v>0</v>
      </c>
      <c r="Z37" s="123">
        <f t="shared" si="5"/>
        <v>31.428571428571427</v>
      </c>
      <c r="AA37" s="91" t="s">
        <v>790</v>
      </c>
      <c r="AB37" s="91" t="s">
        <v>792</v>
      </c>
      <c r="AC37" s="132" t="s">
        <v>764</v>
      </c>
      <c r="AD37" s="60"/>
      <c r="AE37" s="137"/>
      <c r="AF37" s="98"/>
      <c r="AG37" s="98"/>
      <c r="AH37" s="94"/>
      <c r="AI37" s="98"/>
      <c r="AJ37" s="140"/>
      <c r="AK37" s="99"/>
      <c r="AL37" s="135">
        <v>0</v>
      </c>
      <c r="AM37" s="99">
        <v>0</v>
      </c>
      <c r="AN37" s="134">
        <v>0</v>
      </c>
      <c r="AO37" s="96" t="s">
        <v>800</v>
      </c>
      <c r="AP37" s="96" t="s">
        <v>543</v>
      </c>
      <c r="AQ37" s="128">
        <v>5</v>
      </c>
      <c r="AR37" s="128">
        <v>1</v>
      </c>
    </row>
    <row r="38" spans="1:44" s="130" customFormat="1" ht="60.75" customHeight="1" thickBot="1">
      <c r="A38" s="131">
        <v>30</v>
      </c>
      <c r="B38" s="125" t="s">
        <v>60</v>
      </c>
      <c r="C38" s="125" t="s">
        <v>160</v>
      </c>
      <c r="D38" s="125" t="s">
        <v>157</v>
      </c>
      <c r="E38" s="125" t="s">
        <v>806</v>
      </c>
      <c r="F38" s="125">
        <v>57</v>
      </c>
      <c r="G38" s="125" t="s">
        <v>169</v>
      </c>
      <c r="H38" s="125" t="s">
        <v>168</v>
      </c>
      <c r="I38" s="125" t="s">
        <v>193</v>
      </c>
      <c r="J38" s="125" t="s">
        <v>248</v>
      </c>
      <c r="K38" s="93" t="s">
        <v>247</v>
      </c>
      <c r="L38" s="93" t="s">
        <v>246</v>
      </c>
      <c r="M38" s="74">
        <v>1</v>
      </c>
      <c r="N38" s="93" t="s">
        <v>245</v>
      </c>
      <c r="O38" s="93"/>
      <c r="P38" s="93" t="s">
        <v>244</v>
      </c>
      <c r="Q38" s="93" t="s">
        <v>243</v>
      </c>
      <c r="R38" s="74">
        <v>1</v>
      </c>
      <c r="S38" s="104">
        <v>43061</v>
      </c>
      <c r="T38" s="104">
        <v>43220</v>
      </c>
      <c r="U38" s="122">
        <f t="shared" si="0"/>
        <v>22.714285714285715</v>
      </c>
      <c r="V38" s="123">
        <f t="shared" si="1"/>
        <v>0</v>
      </c>
      <c r="W38" s="123">
        <f t="shared" si="2"/>
        <v>0</v>
      </c>
      <c r="X38" s="124">
        <f t="shared" si="3"/>
        <v>0</v>
      </c>
      <c r="Y38" s="123">
        <f t="shared" si="4"/>
        <v>0</v>
      </c>
      <c r="Z38" s="123">
        <f t="shared" si="5"/>
        <v>22.714285714285715</v>
      </c>
      <c r="AA38" s="91" t="s">
        <v>790</v>
      </c>
      <c r="AB38" s="91" t="s">
        <v>792</v>
      </c>
      <c r="AC38" s="132" t="s">
        <v>764</v>
      </c>
      <c r="AD38" s="60"/>
      <c r="AE38" s="94"/>
      <c r="AF38" s="98"/>
      <c r="AG38" s="98"/>
      <c r="AH38" s="141"/>
      <c r="AI38" s="98"/>
      <c r="AJ38" s="98"/>
      <c r="AK38" s="99"/>
      <c r="AL38" s="135">
        <v>0</v>
      </c>
      <c r="AM38" s="144" t="s">
        <v>802</v>
      </c>
      <c r="AN38" s="134">
        <v>0</v>
      </c>
      <c r="AO38" s="96" t="s">
        <v>800</v>
      </c>
      <c r="AP38" s="96" t="s">
        <v>543</v>
      </c>
      <c r="AQ38" s="128">
        <v>5</v>
      </c>
      <c r="AR38" s="128">
        <v>1</v>
      </c>
    </row>
    <row r="39" spans="1:44" s="130" customFormat="1" ht="60.75" customHeight="1" thickBot="1">
      <c r="A39" s="131">
        <v>31</v>
      </c>
      <c r="B39" s="125" t="s">
        <v>61</v>
      </c>
      <c r="C39" s="125" t="s">
        <v>177</v>
      </c>
      <c r="D39" s="125" t="s">
        <v>157</v>
      </c>
      <c r="E39" s="125" t="s">
        <v>806</v>
      </c>
      <c r="F39" s="125">
        <v>53</v>
      </c>
      <c r="G39" s="125" t="s">
        <v>169</v>
      </c>
      <c r="H39" s="125" t="s">
        <v>176</v>
      </c>
      <c r="I39" s="125" t="s">
        <v>156</v>
      </c>
      <c r="J39" s="125" t="s">
        <v>166</v>
      </c>
      <c r="K39" s="93" t="s">
        <v>175</v>
      </c>
      <c r="L39" s="93" t="s">
        <v>174</v>
      </c>
      <c r="M39" s="74">
        <v>1</v>
      </c>
      <c r="N39" s="93" t="s">
        <v>173</v>
      </c>
      <c r="O39" s="93"/>
      <c r="P39" s="93" t="s">
        <v>172</v>
      </c>
      <c r="Q39" s="93" t="s">
        <v>171</v>
      </c>
      <c r="R39" s="74">
        <v>1</v>
      </c>
      <c r="S39" s="104">
        <v>42975</v>
      </c>
      <c r="T39" s="104">
        <v>43281</v>
      </c>
      <c r="U39" s="122">
        <f t="shared" si="0"/>
        <v>43.714285714285715</v>
      </c>
      <c r="V39" s="123">
        <f t="shared" si="1"/>
        <v>95.8</v>
      </c>
      <c r="W39" s="123">
        <f t="shared" si="2"/>
        <v>1</v>
      </c>
      <c r="X39" s="124">
        <f t="shared" si="3"/>
        <v>43.714285714285715</v>
      </c>
      <c r="Y39" s="123">
        <f t="shared" si="4"/>
        <v>43.714285714285715</v>
      </c>
      <c r="Z39" s="123">
        <f t="shared" si="5"/>
        <v>43.714285714285715</v>
      </c>
      <c r="AA39" s="91" t="s">
        <v>790</v>
      </c>
      <c r="AB39" s="91" t="s">
        <v>792</v>
      </c>
      <c r="AC39" s="132" t="s">
        <v>764</v>
      </c>
      <c r="AD39" s="60"/>
      <c r="AE39" s="98"/>
      <c r="AF39" s="98"/>
      <c r="AG39" s="98"/>
      <c r="AH39" s="98"/>
      <c r="AI39" s="98"/>
      <c r="AJ39" s="98"/>
      <c r="AK39" s="99"/>
      <c r="AL39" s="135">
        <v>95.8</v>
      </c>
      <c r="AM39" s="144" t="s">
        <v>803</v>
      </c>
      <c r="AN39" s="134">
        <v>100</v>
      </c>
      <c r="AO39" s="96" t="s">
        <v>800</v>
      </c>
      <c r="AP39" s="96" t="s">
        <v>543</v>
      </c>
      <c r="AQ39" s="128">
        <v>5</v>
      </c>
      <c r="AR39" s="128">
        <v>1</v>
      </c>
    </row>
    <row r="40" spans="1:44" s="130" customFormat="1" ht="60.75" customHeight="1" thickBot="1">
      <c r="A40" s="131">
        <v>32</v>
      </c>
      <c r="B40" s="125" t="s">
        <v>62</v>
      </c>
      <c r="C40" s="125" t="s">
        <v>184</v>
      </c>
      <c r="D40" s="125" t="s">
        <v>157</v>
      </c>
      <c r="E40" s="125" t="s">
        <v>806</v>
      </c>
      <c r="F40" s="125">
        <v>62</v>
      </c>
      <c r="G40" s="125" t="s">
        <v>169</v>
      </c>
      <c r="H40" s="125" t="s">
        <v>168</v>
      </c>
      <c r="I40" s="125" t="s">
        <v>156</v>
      </c>
      <c r="J40" s="125" t="s">
        <v>452</v>
      </c>
      <c r="K40" s="93" t="s">
        <v>451</v>
      </c>
      <c r="L40" s="93" t="s">
        <v>450</v>
      </c>
      <c r="M40" s="74">
        <v>1</v>
      </c>
      <c r="N40" s="93" t="s">
        <v>449</v>
      </c>
      <c r="O40" s="93"/>
      <c r="P40" s="93" t="s">
        <v>448</v>
      </c>
      <c r="Q40" s="93" t="s">
        <v>447</v>
      </c>
      <c r="R40" s="74">
        <v>100</v>
      </c>
      <c r="S40" s="104">
        <v>43143</v>
      </c>
      <c r="T40" s="104">
        <v>43465</v>
      </c>
      <c r="U40" s="122">
        <f t="shared" si="0"/>
        <v>46</v>
      </c>
      <c r="V40" s="123">
        <f t="shared" si="1"/>
        <v>0</v>
      </c>
      <c r="W40" s="123">
        <f t="shared" si="2"/>
        <v>0</v>
      </c>
      <c r="X40" s="124">
        <f t="shared" si="3"/>
        <v>0</v>
      </c>
      <c r="Y40" s="123">
        <f t="shared" si="4"/>
        <v>0</v>
      </c>
      <c r="Z40" s="123">
        <f t="shared" si="5"/>
        <v>0</v>
      </c>
      <c r="AA40" s="91" t="s">
        <v>790</v>
      </c>
      <c r="AB40" s="91" t="s">
        <v>796</v>
      </c>
      <c r="AC40" s="132" t="s">
        <v>752</v>
      </c>
      <c r="AD40" s="60"/>
      <c r="AE40" s="98"/>
      <c r="AF40" s="98"/>
      <c r="AG40" s="98"/>
      <c r="AH40" s="133"/>
      <c r="AI40" s="98"/>
      <c r="AJ40" s="98"/>
      <c r="AK40" s="99"/>
      <c r="AL40" s="135">
        <v>0</v>
      </c>
      <c r="AM40" s="99">
        <v>0</v>
      </c>
      <c r="AN40" s="134">
        <v>0</v>
      </c>
      <c r="AO40" s="96" t="s">
        <v>159</v>
      </c>
      <c r="AP40" s="96" t="s">
        <v>543</v>
      </c>
      <c r="AQ40" s="128">
        <v>5</v>
      </c>
      <c r="AR40" s="128">
        <v>1</v>
      </c>
    </row>
    <row r="41" spans="1:44" s="130" customFormat="1" ht="60.75" customHeight="1" thickBot="1">
      <c r="A41" s="131">
        <v>33</v>
      </c>
      <c r="B41" s="125" t="s">
        <v>63</v>
      </c>
      <c r="C41" s="125" t="s">
        <v>160</v>
      </c>
      <c r="D41" s="125" t="s">
        <v>157</v>
      </c>
      <c r="E41" s="125" t="s">
        <v>806</v>
      </c>
      <c r="F41" s="125">
        <v>57</v>
      </c>
      <c r="G41" s="125" t="s">
        <v>169</v>
      </c>
      <c r="H41" s="125" t="s">
        <v>168</v>
      </c>
      <c r="I41" s="125" t="s">
        <v>156</v>
      </c>
      <c r="J41" s="125" t="s">
        <v>428</v>
      </c>
      <c r="K41" s="93" t="s">
        <v>441</v>
      </c>
      <c r="L41" s="93" t="s">
        <v>440</v>
      </c>
      <c r="M41" s="74">
        <v>1</v>
      </c>
      <c r="N41" s="93" t="s">
        <v>439</v>
      </c>
      <c r="O41" s="93"/>
      <c r="P41" s="93" t="s">
        <v>438</v>
      </c>
      <c r="Q41" s="93" t="s">
        <v>437</v>
      </c>
      <c r="R41" s="74">
        <v>1</v>
      </c>
      <c r="S41" s="104">
        <v>43061</v>
      </c>
      <c r="T41" s="104">
        <v>43425</v>
      </c>
      <c r="U41" s="122">
        <f t="shared" ref="U41:U72" si="6">DATEDIF(S41,T41,"D")/7</f>
        <v>52</v>
      </c>
      <c r="V41" s="123">
        <f t="shared" ref="V41:V72" si="7">+AL41</f>
        <v>8.33</v>
      </c>
      <c r="W41" s="123">
        <f t="shared" ref="W41:W72" si="8">IF(R41=0,0,IF(V41/R41&gt;1,1,V41/R41))</f>
        <v>1</v>
      </c>
      <c r="X41" s="124">
        <f t="shared" ref="X41:X72" si="9">U41*W41</f>
        <v>52</v>
      </c>
      <c r="Y41" s="123">
        <f t="shared" ref="Y41:Y72" si="10">IF(T41&lt;=$Y$4,X41,0)</f>
        <v>0</v>
      </c>
      <c r="Z41" s="123">
        <f t="shared" ref="Z41:Z72" si="11">IF($Y$4&gt;=T41,U41,0)</f>
        <v>0</v>
      </c>
      <c r="AA41" s="91" t="s">
        <v>790</v>
      </c>
      <c r="AB41" s="91" t="s">
        <v>792</v>
      </c>
      <c r="AC41" s="132" t="s">
        <v>764</v>
      </c>
      <c r="AD41" s="60"/>
      <c r="AE41" s="149"/>
      <c r="AF41" s="98"/>
      <c r="AG41" s="98"/>
      <c r="AH41" s="98"/>
      <c r="AI41" s="150"/>
      <c r="AJ41" s="151"/>
      <c r="AK41" s="99"/>
      <c r="AL41" s="135">
        <v>8.33</v>
      </c>
      <c r="AM41" s="144" t="s">
        <v>801</v>
      </c>
      <c r="AN41" s="134">
        <v>50</v>
      </c>
      <c r="AO41" s="96" t="s">
        <v>159</v>
      </c>
      <c r="AP41" s="96" t="s">
        <v>543</v>
      </c>
      <c r="AQ41" s="128">
        <v>5</v>
      </c>
      <c r="AR41" s="128">
        <v>1</v>
      </c>
    </row>
    <row r="42" spans="1:44" s="130" customFormat="1" ht="60.75" customHeight="1" thickBot="1">
      <c r="A42" s="131">
        <v>34</v>
      </c>
      <c r="B42" s="125" t="s">
        <v>64</v>
      </c>
      <c r="C42" s="125" t="s">
        <v>184</v>
      </c>
      <c r="D42" s="125" t="s">
        <v>157</v>
      </c>
      <c r="E42" s="125" t="s">
        <v>806</v>
      </c>
      <c r="F42" s="125">
        <v>62</v>
      </c>
      <c r="G42" s="125" t="s">
        <v>169</v>
      </c>
      <c r="H42" s="125" t="s">
        <v>168</v>
      </c>
      <c r="I42" s="125" t="s">
        <v>156</v>
      </c>
      <c r="J42" s="125" t="s">
        <v>428</v>
      </c>
      <c r="K42" s="93" t="s">
        <v>427</v>
      </c>
      <c r="L42" s="93" t="s">
        <v>436</v>
      </c>
      <c r="M42" s="74">
        <v>1</v>
      </c>
      <c r="N42" s="93" t="s">
        <v>435</v>
      </c>
      <c r="O42" s="93"/>
      <c r="P42" s="93" t="s">
        <v>434</v>
      </c>
      <c r="Q42" s="93" t="s">
        <v>433</v>
      </c>
      <c r="R42" s="74">
        <v>100</v>
      </c>
      <c r="S42" s="104">
        <v>43143</v>
      </c>
      <c r="T42" s="104">
        <v>43465</v>
      </c>
      <c r="U42" s="122">
        <f t="shared" si="6"/>
        <v>46</v>
      </c>
      <c r="V42" s="123">
        <f t="shared" si="7"/>
        <v>0</v>
      </c>
      <c r="W42" s="123">
        <f t="shared" si="8"/>
        <v>0</v>
      </c>
      <c r="X42" s="124">
        <f t="shared" si="9"/>
        <v>0</v>
      </c>
      <c r="Y42" s="123">
        <f t="shared" si="10"/>
        <v>0</v>
      </c>
      <c r="Z42" s="123">
        <f t="shared" si="11"/>
        <v>0</v>
      </c>
      <c r="AA42" s="91" t="s">
        <v>790</v>
      </c>
      <c r="AB42" s="91" t="s">
        <v>796</v>
      </c>
      <c r="AC42" s="132" t="s">
        <v>752</v>
      </c>
      <c r="AD42" s="60"/>
      <c r="AE42" s="74"/>
      <c r="AF42" s="74"/>
      <c r="AG42" s="74"/>
      <c r="AH42" s="74"/>
      <c r="AI42" s="94"/>
      <c r="AJ42" s="98"/>
      <c r="AK42" s="99" t="s">
        <v>804</v>
      </c>
      <c r="AL42" s="135">
        <v>0</v>
      </c>
      <c r="AM42" s="99">
        <v>0</v>
      </c>
      <c r="AN42" s="134">
        <v>0</v>
      </c>
      <c r="AO42" s="96" t="s">
        <v>159</v>
      </c>
      <c r="AP42" s="96" t="s">
        <v>543</v>
      </c>
      <c r="AQ42" s="128">
        <v>5</v>
      </c>
      <c r="AR42" s="128">
        <v>1</v>
      </c>
    </row>
    <row r="43" spans="1:44" s="130" customFormat="1" ht="60.75" customHeight="1" thickBot="1">
      <c r="A43" s="131">
        <v>35</v>
      </c>
      <c r="B43" s="125" t="s">
        <v>65</v>
      </c>
      <c r="C43" s="125" t="s">
        <v>184</v>
      </c>
      <c r="D43" s="125" t="s">
        <v>157</v>
      </c>
      <c r="E43" s="125" t="s">
        <v>806</v>
      </c>
      <c r="F43" s="125">
        <v>62</v>
      </c>
      <c r="G43" s="125" t="s">
        <v>169</v>
      </c>
      <c r="H43" s="125" t="s">
        <v>168</v>
      </c>
      <c r="I43" s="125" t="s">
        <v>156</v>
      </c>
      <c r="J43" s="125" t="s">
        <v>428</v>
      </c>
      <c r="K43" s="93" t="s">
        <v>427</v>
      </c>
      <c r="L43" s="93" t="s">
        <v>432</v>
      </c>
      <c r="M43" s="74">
        <v>2</v>
      </c>
      <c r="N43" s="93" t="s">
        <v>431</v>
      </c>
      <c r="O43" s="93"/>
      <c r="P43" s="93" t="s">
        <v>295</v>
      </c>
      <c r="Q43" s="93" t="s">
        <v>294</v>
      </c>
      <c r="R43" s="74">
        <v>100</v>
      </c>
      <c r="S43" s="104">
        <v>43143</v>
      </c>
      <c r="T43" s="104">
        <v>43465</v>
      </c>
      <c r="U43" s="122">
        <f t="shared" si="6"/>
        <v>46</v>
      </c>
      <c r="V43" s="123">
        <f t="shared" si="7"/>
        <v>0</v>
      </c>
      <c r="W43" s="123">
        <f t="shared" si="8"/>
        <v>0</v>
      </c>
      <c r="X43" s="124">
        <f t="shared" si="9"/>
        <v>0</v>
      </c>
      <c r="Y43" s="123">
        <f t="shared" si="10"/>
        <v>0</v>
      </c>
      <c r="Z43" s="123">
        <f t="shared" si="11"/>
        <v>0</v>
      </c>
      <c r="AA43" s="91" t="s">
        <v>790</v>
      </c>
      <c r="AB43" s="91" t="s">
        <v>114</v>
      </c>
      <c r="AC43" s="132" t="s">
        <v>760</v>
      </c>
      <c r="AD43" s="60"/>
      <c r="AE43" s="93"/>
      <c r="AF43" s="93"/>
      <c r="AG43" s="93"/>
      <c r="AH43" s="93"/>
      <c r="AI43" s="94"/>
      <c r="AJ43" s="98"/>
      <c r="AK43" s="99" t="s">
        <v>804</v>
      </c>
      <c r="AL43" s="135">
        <v>0</v>
      </c>
      <c r="AM43" s="99">
        <v>0</v>
      </c>
      <c r="AN43" s="134">
        <v>0</v>
      </c>
      <c r="AO43" s="96" t="s">
        <v>159</v>
      </c>
      <c r="AP43" s="96" t="s">
        <v>543</v>
      </c>
      <c r="AQ43" s="128">
        <v>5</v>
      </c>
      <c r="AR43" s="128">
        <v>1</v>
      </c>
    </row>
    <row r="44" spans="1:44" s="130" customFormat="1" ht="60.75" customHeight="1" thickBot="1">
      <c r="A44" s="131">
        <v>36</v>
      </c>
      <c r="B44" s="125" t="s">
        <v>66</v>
      </c>
      <c r="C44" s="125" t="s">
        <v>184</v>
      </c>
      <c r="D44" s="125" t="s">
        <v>157</v>
      </c>
      <c r="E44" s="125" t="s">
        <v>806</v>
      </c>
      <c r="F44" s="125">
        <v>62</v>
      </c>
      <c r="G44" s="125" t="s">
        <v>169</v>
      </c>
      <c r="H44" s="125" t="s">
        <v>168</v>
      </c>
      <c r="I44" s="125" t="s">
        <v>156</v>
      </c>
      <c r="J44" s="125" t="s">
        <v>428</v>
      </c>
      <c r="K44" s="93" t="s">
        <v>427</v>
      </c>
      <c r="L44" s="93" t="s">
        <v>426</v>
      </c>
      <c r="M44" s="74">
        <v>3</v>
      </c>
      <c r="N44" s="93" t="s">
        <v>425</v>
      </c>
      <c r="O44" s="93"/>
      <c r="P44" s="93" t="s">
        <v>197</v>
      </c>
      <c r="Q44" s="93" t="s">
        <v>197</v>
      </c>
      <c r="R44" s="74">
        <v>100</v>
      </c>
      <c r="S44" s="104">
        <v>43143</v>
      </c>
      <c r="T44" s="104">
        <v>43465</v>
      </c>
      <c r="U44" s="122">
        <f t="shared" si="6"/>
        <v>46</v>
      </c>
      <c r="V44" s="123">
        <f t="shared" si="7"/>
        <v>0</v>
      </c>
      <c r="W44" s="123">
        <f t="shared" si="8"/>
        <v>0</v>
      </c>
      <c r="X44" s="124">
        <f t="shared" si="9"/>
        <v>0</v>
      </c>
      <c r="Y44" s="123">
        <f t="shared" si="10"/>
        <v>0</v>
      </c>
      <c r="Z44" s="123">
        <f t="shared" si="11"/>
        <v>0</v>
      </c>
      <c r="AA44" s="91" t="s">
        <v>790</v>
      </c>
      <c r="AB44" s="91" t="s">
        <v>114</v>
      </c>
      <c r="AC44" s="132" t="s">
        <v>760</v>
      </c>
      <c r="AD44" s="60"/>
      <c r="AE44" s="139"/>
      <c r="AF44" s="98"/>
      <c r="AG44" s="98"/>
      <c r="AH44" s="98"/>
      <c r="AI44" s="94"/>
      <c r="AJ44" s="98"/>
      <c r="AK44" s="99" t="s">
        <v>804</v>
      </c>
      <c r="AL44" s="135">
        <v>0</v>
      </c>
      <c r="AM44" s="99">
        <v>0</v>
      </c>
      <c r="AN44" s="134">
        <v>0</v>
      </c>
      <c r="AO44" s="96" t="s">
        <v>159</v>
      </c>
      <c r="AP44" s="96" t="s">
        <v>543</v>
      </c>
      <c r="AQ44" s="128">
        <v>5</v>
      </c>
      <c r="AR44" s="128">
        <v>1</v>
      </c>
    </row>
    <row r="45" spans="1:44" s="130" customFormat="1" ht="60.75" customHeight="1" thickBot="1">
      <c r="A45" s="131">
        <v>37</v>
      </c>
      <c r="B45" s="125" t="s">
        <v>67</v>
      </c>
      <c r="C45" s="125" t="s">
        <v>184</v>
      </c>
      <c r="D45" s="125" t="s">
        <v>157</v>
      </c>
      <c r="E45" s="125" t="s">
        <v>806</v>
      </c>
      <c r="F45" s="125">
        <v>62</v>
      </c>
      <c r="G45" s="125" t="s">
        <v>169</v>
      </c>
      <c r="H45" s="125" t="s">
        <v>168</v>
      </c>
      <c r="I45" s="125" t="s">
        <v>156</v>
      </c>
      <c r="J45" s="125" t="s">
        <v>405</v>
      </c>
      <c r="K45" s="93" t="s">
        <v>410</v>
      </c>
      <c r="L45" s="93" t="s">
        <v>409</v>
      </c>
      <c r="M45" s="74">
        <v>1</v>
      </c>
      <c r="N45" s="93" t="s">
        <v>408</v>
      </c>
      <c r="O45" s="93"/>
      <c r="P45" s="93" t="s">
        <v>407</v>
      </c>
      <c r="Q45" s="93" t="s">
        <v>406</v>
      </c>
      <c r="R45" s="74">
        <v>100</v>
      </c>
      <c r="S45" s="104">
        <v>43143</v>
      </c>
      <c r="T45" s="104">
        <v>43465</v>
      </c>
      <c r="U45" s="122">
        <f t="shared" si="6"/>
        <v>46</v>
      </c>
      <c r="V45" s="123">
        <f t="shared" si="7"/>
        <v>0</v>
      </c>
      <c r="W45" s="123">
        <f t="shared" si="8"/>
        <v>0</v>
      </c>
      <c r="X45" s="124">
        <f t="shared" si="9"/>
        <v>0</v>
      </c>
      <c r="Y45" s="123">
        <f t="shared" si="10"/>
        <v>0</v>
      </c>
      <c r="Z45" s="123">
        <f t="shared" si="11"/>
        <v>0</v>
      </c>
      <c r="AA45" s="91" t="s">
        <v>790</v>
      </c>
      <c r="AB45" s="91" t="s">
        <v>796</v>
      </c>
      <c r="AC45" s="132" t="s">
        <v>752</v>
      </c>
      <c r="AD45" s="60"/>
      <c r="AE45" s="60"/>
      <c r="AF45" s="98"/>
      <c r="AG45" s="98"/>
      <c r="AH45" s="98"/>
      <c r="AI45" s="98"/>
      <c r="AJ45" s="98"/>
      <c r="AK45" s="99"/>
      <c r="AL45" s="135">
        <v>0</v>
      </c>
      <c r="AM45" s="99">
        <v>0</v>
      </c>
      <c r="AN45" s="134">
        <v>0</v>
      </c>
      <c r="AO45" s="96" t="s">
        <v>159</v>
      </c>
      <c r="AP45" s="96" t="s">
        <v>543</v>
      </c>
      <c r="AQ45" s="128">
        <v>5</v>
      </c>
      <c r="AR45" s="128">
        <v>1</v>
      </c>
    </row>
    <row r="46" spans="1:44" s="130" customFormat="1" ht="60.75" customHeight="1" thickBot="1">
      <c r="A46" s="131">
        <v>38</v>
      </c>
      <c r="B46" s="125" t="s">
        <v>68</v>
      </c>
      <c r="C46" s="125" t="s">
        <v>184</v>
      </c>
      <c r="D46" s="125" t="s">
        <v>157</v>
      </c>
      <c r="E46" s="125" t="s">
        <v>806</v>
      </c>
      <c r="F46" s="125">
        <v>62</v>
      </c>
      <c r="G46" s="125" t="s">
        <v>169</v>
      </c>
      <c r="H46" s="125" t="s">
        <v>168</v>
      </c>
      <c r="I46" s="125" t="s">
        <v>156</v>
      </c>
      <c r="J46" s="125" t="s">
        <v>386</v>
      </c>
      <c r="K46" s="93" t="s">
        <v>391</v>
      </c>
      <c r="L46" s="93" t="s">
        <v>395</v>
      </c>
      <c r="M46" s="74">
        <v>1</v>
      </c>
      <c r="N46" s="93" t="s">
        <v>394</v>
      </c>
      <c r="O46" s="93"/>
      <c r="P46" s="93" t="s">
        <v>393</v>
      </c>
      <c r="Q46" s="93" t="s">
        <v>392</v>
      </c>
      <c r="R46" s="74">
        <v>100</v>
      </c>
      <c r="S46" s="104">
        <v>43143</v>
      </c>
      <c r="T46" s="104">
        <v>43465</v>
      </c>
      <c r="U46" s="122">
        <f t="shared" si="6"/>
        <v>46</v>
      </c>
      <c r="V46" s="123">
        <f t="shared" si="7"/>
        <v>0</v>
      </c>
      <c r="W46" s="123">
        <f t="shared" si="8"/>
        <v>0</v>
      </c>
      <c r="X46" s="124">
        <f t="shared" si="9"/>
        <v>0</v>
      </c>
      <c r="Y46" s="123">
        <f t="shared" si="10"/>
        <v>0</v>
      </c>
      <c r="Z46" s="123">
        <f t="shared" si="11"/>
        <v>0</v>
      </c>
      <c r="AA46" s="91" t="s">
        <v>790</v>
      </c>
      <c r="AB46" s="91" t="s">
        <v>796</v>
      </c>
      <c r="AC46" s="132" t="s">
        <v>752</v>
      </c>
      <c r="AD46" s="60"/>
      <c r="AE46" s="137"/>
      <c r="AF46" s="98"/>
      <c r="AG46" s="98"/>
      <c r="AH46" s="94"/>
      <c r="AI46" s="94"/>
      <c r="AJ46" s="98"/>
      <c r="AK46" s="99" t="s">
        <v>804</v>
      </c>
      <c r="AL46" s="135">
        <v>0</v>
      </c>
      <c r="AM46" s="99">
        <v>0</v>
      </c>
      <c r="AN46" s="134">
        <v>0</v>
      </c>
      <c r="AO46" s="96" t="s">
        <v>159</v>
      </c>
      <c r="AP46" s="96" t="s">
        <v>543</v>
      </c>
      <c r="AQ46" s="128">
        <v>5</v>
      </c>
      <c r="AR46" s="128">
        <v>1</v>
      </c>
    </row>
    <row r="47" spans="1:44" s="130" customFormat="1" ht="60.75" customHeight="1" thickBot="1">
      <c r="A47" s="131">
        <v>39</v>
      </c>
      <c r="B47" s="125" t="s">
        <v>69</v>
      </c>
      <c r="C47" s="125" t="s">
        <v>184</v>
      </c>
      <c r="D47" s="125" t="s">
        <v>157</v>
      </c>
      <c r="E47" s="125" t="s">
        <v>806</v>
      </c>
      <c r="F47" s="125">
        <v>62</v>
      </c>
      <c r="G47" s="125" t="s">
        <v>169</v>
      </c>
      <c r="H47" s="125" t="s">
        <v>168</v>
      </c>
      <c r="I47" s="125" t="s">
        <v>156</v>
      </c>
      <c r="J47" s="125" t="s">
        <v>386</v>
      </c>
      <c r="K47" s="93" t="s">
        <v>391</v>
      </c>
      <c r="L47" s="93" t="s">
        <v>390</v>
      </c>
      <c r="M47" s="74">
        <v>2</v>
      </c>
      <c r="N47" s="93" t="s">
        <v>389</v>
      </c>
      <c r="O47" s="93"/>
      <c r="P47" s="93" t="s">
        <v>388</v>
      </c>
      <c r="Q47" s="93" t="s">
        <v>387</v>
      </c>
      <c r="R47" s="74">
        <v>0.5</v>
      </c>
      <c r="S47" s="104">
        <v>43143</v>
      </c>
      <c r="T47" s="104">
        <v>43465</v>
      </c>
      <c r="U47" s="122">
        <f t="shared" si="6"/>
        <v>46</v>
      </c>
      <c r="V47" s="123">
        <f t="shared" si="7"/>
        <v>0</v>
      </c>
      <c r="W47" s="123">
        <f t="shared" si="8"/>
        <v>0</v>
      </c>
      <c r="X47" s="124">
        <f t="shared" si="9"/>
        <v>0</v>
      </c>
      <c r="Y47" s="123">
        <f t="shared" si="10"/>
        <v>0</v>
      </c>
      <c r="Z47" s="123">
        <f t="shared" si="11"/>
        <v>0</v>
      </c>
      <c r="AA47" s="91" t="s">
        <v>790</v>
      </c>
      <c r="AB47" s="91" t="s">
        <v>796</v>
      </c>
      <c r="AC47" s="132" t="s">
        <v>752</v>
      </c>
      <c r="AD47" s="60"/>
      <c r="AE47" s="137"/>
      <c r="AF47" s="98"/>
      <c r="AG47" s="98"/>
      <c r="AH47" s="94"/>
      <c r="AI47" s="94"/>
      <c r="AJ47" s="98"/>
      <c r="AK47" s="99" t="s">
        <v>804</v>
      </c>
      <c r="AL47" s="135">
        <v>0</v>
      </c>
      <c r="AM47" s="99">
        <v>0</v>
      </c>
      <c r="AN47" s="134">
        <v>0</v>
      </c>
      <c r="AO47" s="96" t="s">
        <v>159</v>
      </c>
      <c r="AP47" s="96" t="s">
        <v>543</v>
      </c>
      <c r="AQ47" s="128">
        <v>5</v>
      </c>
      <c r="AR47" s="128">
        <v>1</v>
      </c>
    </row>
    <row r="48" spans="1:44" s="130" customFormat="1" ht="60.75" customHeight="1" thickBot="1">
      <c r="A48" s="131">
        <v>40</v>
      </c>
      <c r="B48" s="125" t="s">
        <v>70</v>
      </c>
      <c r="C48" s="125" t="s">
        <v>184</v>
      </c>
      <c r="D48" s="125" t="s">
        <v>157</v>
      </c>
      <c r="E48" s="125" t="s">
        <v>806</v>
      </c>
      <c r="F48" s="125">
        <v>62</v>
      </c>
      <c r="G48" s="125" t="s">
        <v>169</v>
      </c>
      <c r="H48" s="125" t="s">
        <v>168</v>
      </c>
      <c r="I48" s="125" t="s">
        <v>156</v>
      </c>
      <c r="J48" s="125" t="s">
        <v>370</v>
      </c>
      <c r="K48" s="93" t="s">
        <v>375</v>
      </c>
      <c r="L48" s="93" t="s">
        <v>374</v>
      </c>
      <c r="M48" s="74">
        <v>1</v>
      </c>
      <c r="N48" s="93" t="s">
        <v>373</v>
      </c>
      <c r="O48" s="93"/>
      <c r="P48" s="93" t="s">
        <v>372</v>
      </c>
      <c r="Q48" s="93" t="s">
        <v>372</v>
      </c>
      <c r="R48" s="74">
        <v>100</v>
      </c>
      <c r="S48" s="104">
        <v>43143</v>
      </c>
      <c r="T48" s="104">
        <v>43465</v>
      </c>
      <c r="U48" s="122">
        <f t="shared" si="6"/>
        <v>46</v>
      </c>
      <c r="V48" s="123">
        <f t="shared" si="7"/>
        <v>0</v>
      </c>
      <c r="W48" s="123">
        <f t="shared" si="8"/>
        <v>0</v>
      </c>
      <c r="X48" s="124">
        <f t="shared" si="9"/>
        <v>0</v>
      </c>
      <c r="Y48" s="123">
        <f t="shared" si="10"/>
        <v>0</v>
      </c>
      <c r="Z48" s="123">
        <f t="shared" si="11"/>
        <v>0</v>
      </c>
      <c r="AA48" s="91" t="s">
        <v>790</v>
      </c>
      <c r="AB48" s="91" t="s">
        <v>793</v>
      </c>
      <c r="AC48" s="60" t="s">
        <v>371</v>
      </c>
      <c r="AD48" s="60"/>
      <c r="AE48" s="137"/>
      <c r="AF48" s="98"/>
      <c r="AG48" s="98"/>
      <c r="AH48" s="96"/>
      <c r="AI48" s="98"/>
      <c r="AJ48" s="138"/>
      <c r="AK48" s="99"/>
      <c r="AL48" s="135">
        <v>0</v>
      </c>
      <c r="AM48" s="99">
        <v>0</v>
      </c>
      <c r="AN48" s="134">
        <v>0</v>
      </c>
      <c r="AO48" s="96" t="s">
        <v>159</v>
      </c>
      <c r="AP48" s="96" t="s">
        <v>543</v>
      </c>
      <c r="AQ48" s="128">
        <v>5</v>
      </c>
      <c r="AR48" s="128">
        <v>1</v>
      </c>
    </row>
    <row r="49" spans="1:44" s="130" customFormat="1" ht="60.75" customHeight="1" thickBot="1">
      <c r="A49" s="131">
        <v>41</v>
      </c>
      <c r="B49" s="125" t="s">
        <v>71</v>
      </c>
      <c r="C49" s="125" t="s">
        <v>160</v>
      </c>
      <c r="D49" s="125" t="s">
        <v>157</v>
      </c>
      <c r="E49" s="125" t="s">
        <v>806</v>
      </c>
      <c r="F49" s="125">
        <v>57</v>
      </c>
      <c r="G49" s="125" t="s">
        <v>169</v>
      </c>
      <c r="H49" s="125" t="s">
        <v>168</v>
      </c>
      <c r="I49" s="125" t="s">
        <v>156</v>
      </c>
      <c r="J49" s="125" t="s">
        <v>370</v>
      </c>
      <c r="K49" s="93" t="s">
        <v>369</v>
      </c>
      <c r="L49" s="93" t="s">
        <v>368</v>
      </c>
      <c r="M49" s="74">
        <v>1</v>
      </c>
      <c r="N49" s="93" t="s">
        <v>367</v>
      </c>
      <c r="O49" s="93"/>
      <c r="P49" s="93" t="s">
        <v>255</v>
      </c>
      <c r="Q49" s="93" t="s">
        <v>255</v>
      </c>
      <c r="R49" s="74">
        <v>1</v>
      </c>
      <c r="S49" s="104">
        <v>43061</v>
      </c>
      <c r="T49" s="104">
        <v>43425</v>
      </c>
      <c r="U49" s="122">
        <f t="shared" si="6"/>
        <v>52</v>
      </c>
      <c r="V49" s="123">
        <f t="shared" si="7"/>
        <v>0</v>
      </c>
      <c r="W49" s="123">
        <f t="shared" si="8"/>
        <v>0</v>
      </c>
      <c r="X49" s="124">
        <f t="shared" si="9"/>
        <v>0</v>
      </c>
      <c r="Y49" s="123">
        <f t="shared" si="10"/>
        <v>0</v>
      </c>
      <c r="Z49" s="123">
        <f t="shared" si="11"/>
        <v>0</v>
      </c>
      <c r="AA49" s="91" t="s">
        <v>790</v>
      </c>
      <c r="AB49" s="91" t="s">
        <v>792</v>
      </c>
      <c r="AC49" s="132" t="s">
        <v>764</v>
      </c>
      <c r="AD49" s="60"/>
      <c r="AE49" s="139"/>
      <c r="AF49" s="98"/>
      <c r="AG49" s="98"/>
      <c r="AH49" s="92"/>
      <c r="AI49" s="98"/>
      <c r="AJ49" s="140"/>
      <c r="AK49" s="136"/>
      <c r="AL49" s="135">
        <v>0</v>
      </c>
      <c r="AM49" s="99">
        <v>0</v>
      </c>
      <c r="AN49" s="134">
        <v>0</v>
      </c>
      <c r="AO49" s="96" t="s">
        <v>159</v>
      </c>
      <c r="AP49" s="96" t="s">
        <v>543</v>
      </c>
      <c r="AQ49" s="128">
        <v>5</v>
      </c>
      <c r="AR49" s="128">
        <v>1</v>
      </c>
    </row>
    <row r="50" spans="1:44" s="130" customFormat="1" ht="60.75" customHeight="1" thickBot="1">
      <c r="A50" s="131">
        <v>42</v>
      </c>
      <c r="B50" s="125" t="s">
        <v>72</v>
      </c>
      <c r="C50" s="125" t="s">
        <v>160</v>
      </c>
      <c r="D50" s="125" t="s">
        <v>157</v>
      </c>
      <c r="E50" s="125" t="s">
        <v>806</v>
      </c>
      <c r="F50" s="125">
        <v>57</v>
      </c>
      <c r="G50" s="125" t="s">
        <v>169</v>
      </c>
      <c r="H50" s="125" t="s">
        <v>168</v>
      </c>
      <c r="I50" s="125" t="s">
        <v>156</v>
      </c>
      <c r="J50" s="125" t="s">
        <v>361</v>
      </c>
      <c r="K50" s="93" t="s">
        <v>366</v>
      </c>
      <c r="L50" s="93" t="s">
        <v>365</v>
      </c>
      <c r="M50" s="74">
        <v>1</v>
      </c>
      <c r="N50" s="93" t="s">
        <v>364</v>
      </c>
      <c r="O50" s="93"/>
      <c r="P50" s="93" t="s">
        <v>363</v>
      </c>
      <c r="Q50" s="93" t="s">
        <v>362</v>
      </c>
      <c r="R50" s="74">
        <v>1</v>
      </c>
      <c r="S50" s="104">
        <v>43061</v>
      </c>
      <c r="T50" s="104">
        <v>43425</v>
      </c>
      <c r="U50" s="122">
        <f t="shared" si="6"/>
        <v>52</v>
      </c>
      <c r="V50" s="123">
        <f t="shared" si="7"/>
        <v>0</v>
      </c>
      <c r="W50" s="123">
        <f t="shared" si="8"/>
        <v>0</v>
      </c>
      <c r="X50" s="124">
        <f t="shared" si="9"/>
        <v>0</v>
      </c>
      <c r="Y50" s="123">
        <f t="shared" si="10"/>
        <v>0</v>
      </c>
      <c r="Z50" s="123">
        <f t="shared" si="11"/>
        <v>0</v>
      </c>
      <c r="AA50" s="91" t="s">
        <v>790</v>
      </c>
      <c r="AB50" s="91" t="s">
        <v>792</v>
      </c>
      <c r="AC50" s="132" t="s">
        <v>764</v>
      </c>
      <c r="AD50" s="60"/>
      <c r="AE50" s="139"/>
      <c r="AF50" s="98"/>
      <c r="AG50" s="98"/>
      <c r="AH50" s="92"/>
      <c r="AI50" s="98"/>
      <c r="AJ50" s="140"/>
      <c r="AK50" s="136" t="s">
        <v>804</v>
      </c>
      <c r="AL50" s="135">
        <v>0</v>
      </c>
      <c r="AM50" s="99">
        <v>0</v>
      </c>
      <c r="AN50" s="134">
        <v>0</v>
      </c>
      <c r="AO50" s="96" t="s">
        <v>159</v>
      </c>
      <c r="AP50" s="96" t="s">
        <v>543</v>
      </c>
      <c r="AQ50" s="128">
        <v>5</v>
      </c>
      <c r="AR50" s="128">
        <v>1</v>
      </c>
    </row>
    <row r="51" spans="1:44" s="130" customFormat="1" ht="60.75" customHeight="1" thickBot="1">
      <c r="A51" s="131">
        <v>43</v>
      </c>
      <c r="B51" s="125" t="s">
        <v>73</v>
      </c>
      <c r="C51" s="125" t="s">
        <v>184</v>
      </c>
      <c r="D51" s="125" t="s">
        <v>157</v>
      </c>
      <c r="E51" s="125" t="s">
        <v>806</v>
      </c>
      <c r="F51" s="125">
        <v>62</v>
      </c>
      <c r="G51" s="125" t="s">
        <v>169</v>
      </c>
      <c r="H51" s="125" t="s">
        <v>168</v>
      </c>
      <c r="I51" s="125" t="s">
        <v>156</v>
      </c>
      <c r="J51" s="125" t="s">
        <v>361</v>
      </c>
      <c r="K51" s="93" t="s">
        <v>360</v>
      </c>
      <c r="L51" s="93" t="s">
        <v>359</v>
      </c>
      <c r="M51" s="74">
        <v>1</v>
      </c>
      <c r="N51" s="93" t="s">
        <v>358</v>
      </c>
      <c r="O51" s="93"/>
      <c r="P51" s="93" t="s">
        <v>357</v>
      </c>
      <c r="Q51" s="93" t="s">
        <v>356</v>
      </c>
      <c r="R51" s="74">
        <v>100</v>
      </c>
      <c r="S51" s="104">
        <v>43143</v>
      </c>
      <c r="T51" s="104">
        <v>43465</v>
      </c>
      <c r="U51" s="122">
        <f t="shared" si="6"/>
        <v>46</v>
      </c>
      <c r="V51" s="123">
        <f t="shared" si="7"/>
        <v>0</v>
      </c>
      <c r="W51" s="123">
        <f t="shared" si="8"/>
        <v>0</v>
      </c>
      <c r="X51" s="124">
        <f t="shared" si="9"/>
        <v>0</v>
      </c>
      <c r="Y51" s="123">
        <f t="shared" si="10"/>
        <v>0</v>
      </c>
      <c r="Z51" s="123">
        <f t="shared" si="11"/>
        <v>0</v>
      </c>
      <c r="AA51" s="91" t="s">
        <v>790</v>
      </c>
      <c r="AB51" s="91" t="s">
        <v>796</v>
      </c>
      <c r="AC51" s="132" t="s">
        <v>752</v>
      </c>
      <c r="AD51" s="60"/>
      <c r="AE51" s="139"/>
      <c r="AF51" s="98"/>
      <c r="AG51" s="98"/>
      <c r="AH51" s="92"/>
      <c r="AI51" s="98"/>
      <c r="AJ51" s="140"/>
      <c r="AK51" s="136" t="s">
        <v>804</v>
      </c>
      <c r="AL51" s="135">
        <v>0</v>
      </c>
      <c r="AM51" s="99">
        <v>0</v>
      </c>
      <c r="AN51" s="134">
        <v>0</v>
      </c>
      <c r="AO51" s="96" t="s">
        <v>159</v>
      </c>
      <c r="AP51" s="96" t="s">
        <v>543</v>
      </c>
      <c r="AQ51" s="128">
        <v>5</v>
      </c>
      <c r="AR51" s="128">
        <v>1</v>
      </c>
    </row>
    <row r="52" spans="1:44" s="130" customFormat="1" ht="60.75" customHeight="1" thickBot="1">
      <c r="A52" s="131">
        <v>44</v>
      </c>
      <c r="B52" s="125" t="s">
        <v>74</v>
      </c>
      <c r="C52" s="125" t="s">
        <v>160</v>
      </c>
      <c r="D52" s="125" t="s">
        <v>157</v>
      </c>
      <c r="E52" s="125" t="s">
        <v>806</v>
      </c>
      <c r="F52" s="125">
        <v>57</v>
      </c>
      <c r="G52" s="125" t="s">
        <v>169</v>
      </c>
      <c r="H52" s="125" t="s">
        <v>168</v>
      </c>
      <c r="I52" s="125" t="s">
        <v>156</v>
      </c>
      <c r="J52" s="125" t="s">
        <v>155</v>
      </c>
      <c r="K52" s="93" t="s">
        <v>346</v>
      </c>
      <c r="L52" s="93" t="s">
        <v>349</v>
      </c>
      <c r="M52" s="74">
        <v>1</v>
      </c>
      <c r="N52" s="93" t="s">
        <v>349</v>
      </c>
      <c r="O52" s="93"/>
      <c r="P52" s="93" t="s">
        <v>348</v>
      </c>
      <c r="Q52" s="93" t="s">
        <v>347</v>
      </c>
      <c r="R52" s="74">
        <v>1</v>
      </c>
      <c r="S52" s="104">
        <v>43061</v>
      </c>
      <c r="T52" s="104">
        <v>43425</v>
      </c>
      <c r="U52" s="122">
        <f t="shared" si="6"/>
        <v>52</v>
      </c>
      <c r="V52" s="123">
        <f t="shared" si="7"/>
        <v>0</v>
      </c>
      <c r="W52" s="123">
        <f t="shared" si="8"/>
        <v>0</v>
      </c>
      <c r="X52" s="124">
        <f t="shared" si="9"/>
        <v>0</v>
      </c>
      <c r="Y52" s="123">
        <f t="shared" si="10"/>
        <v>0</v>
      </c>
      <c r="Z52" s="123">
        <f t="shared" si="11"/>
        <v>0</v>
      </c>
      <c r="AA52" s="91" t="s">
        <v>790</v>
      </c>
      <c r="AB52" s="91" t="s">
        <v>792</v>
      </c>
      <c r="AC52" s="132" t="s">
        <v>764</v>
      </c>
      <c r="AD52" s="60"/>
      <c r="AE52" s="139"/>
      <c r="AF52" s="98"/>
      <c r="AG52" s="98"/>
      <c r="AH52" s="92"/>
      <c r="AI52" s="98"/>
      <c r="AJ52" s="140"/>
      <c r="AK52" s="136"/>
      <c r="AL52" s="135">
        <v>0</v>
      </c>
      <c r="AM52" s="99">
        <v>0</v>
      </c>
      <c r="AN52" s="134">
        <v>0</v>
      </c>
      <c r="AO52" s="96" t="s">
        <v>159</v>
      </c>
      <c r="AP52" s="96" t="s">
        <v>543</v>
      </c>
      <c r="AQ52" s="128">
        <v>5</v>
      </c>
      <c r="AR52" s="128">
        <v>1</v>
      </c>
    </row>
    <row r="53" spans="1:44" s="130" customFormat="1" ht="60.75" customHeight="1" thickBot="1">
      <c r="A53" s="131">
        <v>45</v>
      </c>
      <c r="B53" s="125" t="s">
        <v>75</v>
      </c>
      <c r="C53" s="125" t="s">
        <v>160</v>
      </c>
      <c r="D53" s="125" t="s">
        <v>157</v>
      </c>
      <c r="E53" s="125" t="s">
        <v>806</v>
      </c>
      <c r="F53" s="125">
        <v>57</v>
      </c>
      <c r="G53" s="125" t="s">
        <v>169</v>
      </c>
      <c r="H53" s="125" t="s">
        <v>168</v>
      </c>
      <c r="I53" s="125" t="s">
        <v>156</v>
      </c>
      <c r="J53" s="125" t="s">
        <v>155</v>
      </c>
      <c r="K53" s="93" t="s">
        <v>346</v>
      </c>
      <c r="L53" s="93" t="s">
        <v>345</v>
      </c>
      <c r="M53" s="74">
        <v>2</v>
      </c>
      <c r="N53" s="93" t="s">
        <v>344</v>
      </c>
      <c r="O53" s="93"/>
      <c r="P53" s="93" t="s">
        <v>255</v>
      </c>
      <c r="Q53" s="93" t="s">
        <v>343</v>
      </c>
      <c r="R53" s="74">
        <v>0.01</v>
      </c>
      <c r="S53" s="104">
        <v>43061</v>
      </c>
      <c r="T53" s="104">
        <v>43425</v>
      </c>
      <c r="U53" s="122">
        <f t="shared" si="6"/>
        <v>52</v>
      </c>
      <c r="V53" s="123">
        <f t="shared" si="7"/>
        <v>0</v>
      </c>
      <c r="W53" s="123">
        <f t="shared" si="8"/>
        <v>0</v>
      </c>
      <c r="X53" s="124">
        <f t="shared" si="9"/>
        <v>0</v>
      </c>
      <c r="Y53" s="123">
        <f t="shared" si="10"/>
        <v>0</v>
      </c>
      <c r="Z53" s="123">
        <f t="shared" si="11"/>
        <v>0</v>
      </c>
      <c r="AA53" s="91" t="s">
        <v>790</v>
      </c>
      <c r="AB53" s="91" t="s">
        <v>792</v>
      </c>
      <c r="AC53" s="132" t="s">
        <v>764</v>
      </c>
      <c r="AD53" s="60"/>
      <c r="AE53" s="94"/>
      <c r="AF53" s="98"/>
      <c r="AG53" s="98"/>
      <c r="AH53" s="141"/>
      <c r="AI53" s="98"/>
      <c r="AJ53" s="98"/>
      <c r="AK53" s="136"/>
      <c r="AL53" s="135">
        <v>0</v>
      </c>
      <c r="AM53" s="99">
        <v>0</v>
      </c>
      <c r="AN53" s="134">
        <v>0</v>
      </c>
      <c r="AO53" s="96" t="s">
        <v>159</v>
      </c>
      <c r="AP53" s="96" t="s">
        <v>543</v>
      </c>
      <c r="AQ53" s="128">
        <v>5</v>
      </c>
      <c r="AR53" s="128">
        <v>1</v>
      </c>
    </row>
    <row r="54" spans="1:44" s="130" customFormat="1" ht="60.75" customHeight="1" thickBot="1">
      <c r="A54" s="131">
        <v>46</v>
      </c>
      <c r="B54" s="125" t="s">
        <v>76</v>
      </c>
      <c r="C54" s="125" t="s">
        <v>184</v>
      </c>
      <c r="D54" s="125" t="s">
        <v>157</v>
      </c>
      <c r="E54" s="125" t="s">
        <v>806</v>
      </c>
      <c r="F54" s="125">
        <v>62</v>
      </c>
      <c r="G54" s="125" t="s">
        <v>169</v>
      </c>
      <c r="H54" s="126" t="s">
        <v>168</v>
      </c>
      <c r="I54" s="126" t="s">
        <v>193</v>
      </c>
      <c r="J54" s="125" t="s">
        <v>310</v>
      </c>
      <c r="K54" s="93" t="s">
        <v>309</v>
      </c>
      <c r="L54" s="93" t="s">
        <v>308</v>
      </c>
      <c r="M54" s="74">
        <v>1</v>
      </c>
      <c r="N54" s="93" t="s">
        <v>307</v>
      </c>
      <c r="O54" s="93"/>
      <c r="P54" s="93" t="s">
        <v>255</v>
      </c>
      <c r="Q54" s="93" t="s">
        <v>255</v>
      </c>
      <c r="R54" s="74">
        <v>100</v>
      </c>
      <c r="S54" s="104">
        <v>43143</v>
      </c>
      <c r="T54" s="104">
        <v>43465</v>
      </c>
      <c r="U54" s="122">
        <f t="shared" si="6"/>
        <v>46</v>
      </c>
      <c r="V54" s="123">
        <f t="shared" si="7"/>
        <v>0</v>
      </c>
      <c r="W54" s="123">
        <f t="shared" si="8"/>
        <v>0</v>
      </c>
      <c r="X54" s="124">
        <f t="shared" si="9"/>
        <v>0</v>
      </c>
      <c r="Y54" s="123">
        <f t="shared" si="10"/>
        <v>0</v>
      </c>
      <c r="Z54" s="123">
        <f t="shared" si="11"/>
        <v>0</v>
      </c>
      <c r="AA54" s="91" t="s">
        <v>790</v>
      </c>
      <c r="AB54" s="91" t="s">
        <v>793</v>
      </c>
      <c r="AC54" s="60" t="s">
        <v>249</v>
      </c>
      <c r="AD54" s="60"/>
      <c r="AE54" s="94"/>
      <c r="AF54" s="98"/>
      <c r="AG54" s="98"/>
      <c r="AH54" s="141"/>
      <c r="AI54" s="98"/>
      <c r="AJ54" s="98"/>
      <c r="AK54" s="99"/>
      <c r="AL54" s="135">
        <v>0</v>
      </c>
      <c r="AM54" s="99">
        <v>0</v>
      </c>
      <c r="AN54" s="134">
        <v>0</v>
      </c>
      <c r="AO54" s="96" t="s">
        <v>159</v>
      </c>
      <c r="AP54" s="96" t="s">
        <v>543</v>
      </c>
      <c r="AQ54" s="128">
        <v>5</v>
      </c>
      <c r="AR54" s="128">
        <v>1</v>
      </c>
    </row>
    <row r="55" spans="1:44" s="130" customFormat="1" ht="60.75" customHeight="1" thickBot="1">
      <c r="A55" s="131">
        <v>47</v>
      </c>
      <c r="B55" s="125" t="s">
        <v>77</v>
      </c>
      <c r="C55" s="125" t="s">
        <v>184</v>
      </c>
      <c r="D55" s="125" t="s">
        <v>157</v>
      </c>
      <c r="E55" s="125" t="s">
        <v>806</v>
      </c>
      <c r="F55" s="125">
        <v>62</v>
      </c>
      <c r="G55" s="125" t="s">
        <v>169</v>
      </c>
      <c r="H55" s="126" t="s">
        <v>168</v>
      </c>
      <c r="I55" s="126" t="s">
        <v>193</v>
      </c>
      <c r="J55" s="125" t="s">
        <v>274</v>
      </c>
      <c r="K55" s="93" t="s">
        <v>277</v>
      </c>
      <c r="L55" s="93" t="s">
        <v>282</v>
      </c>
      <c r="M55" s="74">
        <v>1</v>
      </c>
      <c r="N55" s="93" t="s">
        <v>284</v>
      </c>
      <c r="O55" s="93"/>
      <c r="P55" s="93" t="s">
        <v>283</v>
      </c>
      <c r="Q55" s="93" t="s">
        <v>283</v>
      </c>
      <c r="R55" s="74">
        <v>100</v>
      </c>
      <c r="S55" s="104">
        <v>43143</v>
      </c>
      <c r="T55" s="104">
        <v>43465</v>
      </c>
      <c r="U55" s="122">
        <f t="shared" si="6"/>
        <v>46</v>
      </c>
      <c r="V55" s="123">
        <f t="shared" si="7"/>
        <v>0</v>
      </c>
      <c r="W55" s="123">
        <f t="shared" si="8"/>
        <v>0</v>
      </c>
      <c r="X55" s="124">
        <f t="shared" si="9"/>
        <v>0</v>
      </c>
      <c r="Y55" s="123">
        <f t="shared" si="10"/>
        <v>0</v>
      </c>
      <c r="Z55" s="123">
        <f t="shared" si="11"/>
        <v>0</v>
      </c>
      <c r="AA55" s="91" t="s">
        <v>790</v>
      </c>
      <c r="AB55" s="91" t="s">
        <v>793</v>
      </c>
      <c r="AC55" s="60" t="s">
        <v>278</v>
      </c>
      <c r="AD55" s="60"/>
      <c r="AE55" s="60"/>
      <c r="AF55" s="98"/>
      <c r="AG55" s="98"/>
      <c r="AH55" s="98"/>
      <c r="AI55" s="141"/>
      <c r="AJ55" s="98"/>
      <c r="AK55" s="99"/>
      <c r="AL55" s="135">
        <v>0</v>
      </c>
      <c r="AM55" s="99">
        <v>0</v>
      </c>
      <c r="AN55" s="134">
        <v>0</v>
      </c>
      <c r="AO55" s="96" t="s">
        <v>159</v>
      </c>
      <c r="AP55" s="96" t="s">
        <v>543</v>
      </c>
      <c r="AQ55" s="128">
        <v>5</v>
      </c>
      <c r="AR55" s="128">
        <v>1</v>
      </c>
    </row>
    <row r="56" spans="1:44" s="130" customFormat="1" ht="60.75" customHeight="1" thickBot="1">
      <c r="A56" s="131">
        <v>48</v>
      </c>
      <c r="B56" s="125" t="s">
        <v>78</v>
      </c>
      <c r="C56" s="125" t="s">
        <v>184</v>
      </c>
      <c r="D56" s="125" t="s">
        <v>157</v>
      </c>
      <c r="E56" s="125" t="s">
        <v>806</v>
      </c>
      <c r="F56" s="125">
        <v>62</v>
      </c>
      <c r="G56" s="125" t="s">
        <v>169</v>
      </c>
      <c r="H56" s="126" t="s">
        <v>168</v>
      </c>
      <c r="I56" s="126" t="s">
        <v>193</v>
      </c>
      <c r="J56" s="125" t="s">
        <v>274</v>
      </c>
      <c r="K56" s="93" t="s">
        <v>277</v>
      </c>
      <c r="L56" s="93" t="s">
        <v>282</v>
      </c>
      <c r="M56" s="74">
        <v>2</v>
      </c>
      <c r="N56" s="93" t="s">
        <v>281</v>
      </c>
      <c r="O56" s="93"/>
      <c r="P56" s="93" t="s">
        <v>280</v>
      </c>
      <c r="Q56" s="93" t="s">
        <v>279</v>
      </c>
      <c r="R56" s="74">
        <v>100</v>
      </c>
      <c r="S56" s="104">
        <v>43143</v>
      </c>
      <c r="T56" s="104">
        <v>43465</v>
      </c>
      <c r="U56" s="122">
        <f t="shared" si="6"/>
        <v>46</v>
      </c>
      <c r="V56" s="123">
        <f t="shared" si="7"/>
        <v>0</v>
      </c>
      <c r="W56" s="123">
        <f t="shared" si="8"/>
        <v>0</v>
      </c>
      <c r="X56" s="124">
        <f t="shared" si="9"/>
        <v>0</v>
      </c>
      <c r="Y56" s="123">
        <f t="shared" si="10"/>
        <v>0</v>
      </c>
      <c r="Z56" s="123">
        <f t="shared" si="11"/>
        <v>0</v>
      </c>
      <c r="AA56" s="91" t="s">
        <v>790</v>
      </c>
      <c r="AB56" s="91" t="s">
        <v>793</v>
      </c>
      <c r="AC56" s="60" t="s">
        <v>278</v>
      </c>
      <c r="AD56" s="60"/>
      <c r="AE56" s="94"/>
      <c r="AF56" s="98"/>
      <c r="AG56" s="98"/>
      <c r="AH56" s="141"/>
      <c r="AI56" s="98"/>
      <c r="AJ56" s="98"/>
      <c r="AK56" s="99"/>
      <c r="AL56" s="135">
        <v>0</v>
      </c>
      <c r="AM56" s="99">
        <v>0</v>
      </c>
      <c r="AN56" s="134">
        <v>0</v>
      </c>
      <c r="AO56" s="96" t="s">
        <v>159</v>
      </c>
      <c r="AP56" s="96" t="s">
        <v>543</v>
      </c>
      <c r="AQ56" s="128">
        <v>5</v>
      </c>
      <c r="AR56" s="128">
        <v>1</v>
      </c>
    </row>
    <row r="57" spans="1:44" s="130" customFormat="1" ht="60.75" customHeight="1" thickBot="1">
      <c r="A57" s="131">
        <v>49</v>
      </c>
      <c r="B57" s="125" t="s">
        <v>79</v>
      </c>
      <c r="C57" s="125" t="s">
        <v>184</v>
      </c>
      <c r="D57" s="125" t="s">
        <v>157</v>
      </c>
      <c r="E57" s="125" t="s">
        <v>806</v>
      </c>
      <c r="F57" s="125">
        <v>62</v>
      </c>
      <c r="G57" s="125" t="s">
        <v>169</v>
      </c>
      <c r="H57" s="125" t="s">
        <v>168</v>
      </c>
      <c r="I57" s="125" t="s">
        <v>193</v>
      </c>
      <c r="J57" s="125" t="s">
        <v>274</v>
      </c>
      <c r="K57" s="93" t="s">
        <v>277</v>
      </c>
      <c r="L57" s="93" t="s">
        <v>276</v>
      </c>
      <c r="M57" s="74">
        <v>3</v>
      </c>
      <c r="N57" s="93" t="s">
        <v>275</v>
      </c>
      <c r="O57" s="93"/>
      <c r="P57" s="93" t="s">
        <v>255</v>
      </c>
      <c r="Q57" s="93" t="s">
        <v>255</v>
      </c>
      <c r="R57" s="74">
        <v>100</v>
      </c>
      <c r="S57" s="104">
        <v>43143</v>
      </c>
      <c r="T57" s="104">
        <v>43465</v>
      </c>
      <c r="U57" s="122">
        <f t="shared" si="6"/>
        <v>46</v>
      </c>
      <c r="V57" s="123">
        <f t="shared" si="7"/>
        <v>0</v>
      </c>
      <c r="W57" s="123">
        <f t="shared" si="8"/>
        <v>0</v>
      </c>
      <c r="X57" s="124">
        <f t="shared" si="9"/>
        <v>0</v>
      </c>
      <c r="Y57" s="123">
        <f t="shared" si="10"/>
        <v>0</v>
      </c>
      <c r="Z57" s="123">
        <f t="shared" si="11"/>
        <v>0</v>
      </c>
      <c r="AA57" s="91" t="s">
        <v>790</v>
      </c>
      <c r="AB57" s="91" t="s">
        <v>114</v>
      </c>
      <c r="AC57" s="132" t="s">
        <v>760</v>
      </c>
      <c r="AD57" s="60"/>
      <c r="AE57" s="94"/>
      <c r="AF57" s="98"/>
      <c r="AG57" s="98"/>
      <c r="AH57" s="141"/>
      <c r="AI57" s="98"/>
      <c r="AJ57" s="98"/>
      <c r="AK57" s="99"/>
      <c r="AL57" s="135">
        <v>0</v>
      </c>
      <c r="AM57" s="99">
        <v>0</v>
      </c>
      <c r="AN57" s="134">
        <v>0</v>
      </c>
      <c r="AO57" s="96" t="s">
        <v>159</v>
      </c>
      <c r="AP57" s="96" t="s">
        <v>543</v>
      </c>
      <c r="AQ57" s="128">
        <v>5</v>
      </c>
      <c r="AR57" s="128">
        <v>1</v>
      </c>
    </row>
    <row r="58" spans="1:44" s="130" customFormat="1" ht="60.75" customHeight="1" thickBot="1">
      <c r="A58" s="131">
        <v>50</v>
      </c>
      <c r="B58" s="125" t="s">
        <v>80</v>
      </c>
      <c r="C58" s="125" t="s">
        <v>184</v>
      </c>
      <c r="D58" s="125" t="s">
        <v>157</v>
      </c>
      <c r="E58" s="125" t="s">
        <v>806</v>
      </c>
      <c r="F58" s="125">
        <v>62</v>
      </c>
      <c r="G58" s="125" t="s">
        <v>169</v>
      </c>
      <c r="H58" s="126" t="s">
        <v>168</v>
      </c>
      <c r="I58" s="126" t="s">
        <v>193</v>
      </c>
      <c r="J58" s="125" t="s">
        <v>259</v>
      </c>
      <c r="K58" s="93" t="s">
        <v>258</v>
      </c>
      <c r="L58" s="93" t="s">
        <v>257</v>
      </c>
      <c r="M58" s="74">
        <v>1</v>
      </c>
      <c r="N58" s="93" t="s">
        <v>261</v>
      </c>
      <c r="O58" s="93"/>
      <c r="P58" s="93" t="s">
        <v>260</v>
      </c>
      <c r="Q58" s="93" t="s">
        <v>260</v>
      </c>
      <c r="R58" s="74">
        <v>100</v>
      </c>
      <c r="S58" s="104">
        <v>43143</v>
      </c>
      <c r="T58" s="104">
        <v>43465</v>
      </c>
      <c r="U58" s="122">
        <f t="shared" si="6"/>
        <v>46</v>
      </c>
      <c r="V58" s="123">
        <f t="shared" si="7"/>
        <v>0</v>
      </c>
      <c r="W58" s="123">
        <f t="shared" si="8"/>
        <v>0</v>
      </c>
      <c r="X58" s="124">
        <f t="shared" si="9"/>
        <v>0</v>
      </c>
      <c r="Y58" s="123">
        <f t="shared" si="10"/>
        <v>0</v>
      </c>
      <c r="Z58" s="123">
        <f t="shared" si="11"/>
        <v>0</v>
      </c>
      <c r="AA58" s="91" t="s">
        <v>790</v>
      </c>
      <c r="AB58" s="91" t="s">
        <v>793</v>
      </c>
      <c r="AC58" s="60" t="s">
        <v>249</v>
      </c>
      <c r="AD58" s="60"/>
      <c r="AE58" s="139"/>
      <c r="AF58" s="98"/>
      <c r="AG58" s="98"/>
      <c r="AH58" s="139"/>
      <c r="AI58" s="98"/>
      <c r="AJ58" s="98"/>
      <c r="AK58" s="99"/>
      <c r="AL58" s="135">
        <v>0</v>
      </c>
      <c r="AM58" s="99">
        <v>0</v>
      </c>
      <c r="AN58" s="134">
        <v>0</v>
      </c>
      <c r="AO58" s="96" t="s">
        <v>159</v>
      </c>
      <c r="AP58" s="96" t="s">
        <v>543</v>
      </c>
      <c r="AQ58" s="128">
        <v>5</v>
      </c>
      <c r="AR58" s="128">
        <v>1</v>
      </c>
    </row>
    <row r="59" spans="1:44" s="130" customFormat="1" ht="60.75" customHeight="1" thickBot="1">
      <c r="A59" s="131">
        <v>51</v>
      </c>
      <c r="B59" s="125" t="s">
        <v>81</v>
      </c>
      <c r="C59" s="125" t="s">
        <v>184</v>
      </c>
      <c r="D59" s="125" t="s">
        <v>157</v>
      </c>
      <c r="E59" s="125" t="s">
        <v>806</v>
      </c>
      <c r="F59" s="125">
        <v>62</v>
      </c>
      <c r="G59" s="125" t="s">
        <v>169</v>
      </c>
      <c r="H59" s="126" t="s">
        <v>168</v>
      </c>
      <c r="I59" s="126" t="s">
        <v>193</v>
      </c>
      <c r="J59" s="125" t="s">
        <v>259</v>
      </c>
      <c r="K59" s="93" t="s">
        <v>258</v>
      </c>
      <c r="L59" s="93" t="s">
        <v>257</v>
      </c>
      <c r="M59" s="74">
        <v>2</v>
      </c>
      <c r="N59" s="93" t="s">
        <v>256</v>
      </c>
      <c r="O59" s="93"/>
      <c r="P59" s="93" t="s">
        <v>255</v>
      </c>
      <c r="Q59" s="93" t="s">
        <v>254</v>
      </c>
      <c r="R59" s="74">
        <v>100</v>
      </c>
      <c r="S59" s="104">
        <v>43143</v>
      </c>
      <c r="T59" s="104">
        <v>43465</v>
      </c>
      <c r="U59" s="122">
        <f t="shared" si="6"/>
        <v>46</v>
      </c>
      <c r="V59" s="123">
        <f t="shared" si="7"/>
        <v>0</v>
      </c>
      <c r="W59" s="123">
        <f t="shared" si="8"/>
        <v>0</v>
      </c>
      <c r="X59" s="124">
        <f t="shared" si="9"/>
        <v>0</v>
      </c>
      <c r="Y59" s="123">
        <f t="shared" si="10"/>
        <v>0</v>
      </c>
      <c r="Z59" s="123">
        <f t="shared" si="11"/>
        <v>0</v>
      </c>
      <c r="AA59" s="91" t="s">
        <v>790</v>
      </c>
      <c r="AB59" s="91" t="s">
        <v>793</v>
      </c>
      <c r="AC59" s="60" t="s">
        <v>249</v>
      </c>
      <c r="AD59" s="60"/>
      <c r="AE59" s="139"/>
      <c r="AF59" s="98"/>
      <c r="AG59" s="98"/>
      <c r="AH59" s="139"/>
      <c r="AI59" s="98"/>
      <c r="AJ59" s="98"/>
      <c r="AK59" s="99"/>
      <c r="AL59" s="135">
        <v>0</v>
      </c>
      <c r="AM59" s="99">
        <v>0</v>
      </c>
      <c r="AN59" s="134">
        <v>0</v>
      </c>
      <c r="AO59" s="96" t="s">
        <v>159</v>
      </c>
      <c r="AP59" s="96" t="s">
        <v>543</v>
      </c>
      <c r="AQ59" s="128">
        <v>5</v>
      </c>
      <c r="AR59" s="128">
        <v>1</v>
      </c>
    </row>
    <row r="60" spans="1:44" s="130" customFormat="1" ht="60.75" customHeight="1" thickBot="1">
      <c r="A60" s="131">
        <v>52</v>
      </c>
      <c r="B60" s="125" t="s">
        <v>82</v>
      </c>
      <c r="C60" s="125" t="s">
        <v>184</v>
      </c>
      <c r="D60" s="125" t="s">
        <v>157</v>
      </c>
      <c r="E60" s="125" t="s">
        <v>806</v>
      </c>
      <c r="F60" s="125">
        <v>62</v>
      </c>
      <c r="G60" s="125" t="s">
        <v>169</v>
      </c>
      <c r="H60" s="126" t="s">
        <v>168</v>
      </c>
      <c r="I60" s="126" t="s">
        <v>193</v>
      </c>
      <c r="J60" s="125" t="s">
        <v>248</v>
      </c>
      <c r="K60" s="93" t="s">
        <v>253</v>
      </c>
      <c r="L60" s="93" t="s">
        <v>252</v>
      </c>
      <c r="M60" s="74">
        <v>1</v>
      </c>
      <c r="N60" s="93" t="s">
        <v>251</v>
      </c>
      <c r="O60" s="93"/>
      <c r="P60" s="93" t="s">
        <v>250</v>
      </c>
      <c r="Q60" s="93" t="s">
        <v>250</v>
      </c>
      <c r="R60" s="74">
        <v>100</v>
      </c>
      <c r="S60" s="104">
        <v>43143</v>
      </c>
      <c r="T60" s="104">
        <v>43465</v>
      </c>
      <c r="U60" s="122">
        <f t="shared" si="6"/>
        <v>46</v>
      </c>
      <c r="V60" s="123">
        <f t="shared" si="7"/>
        <v>0</v>
      </c>
      <c r="W60" s="123">
        <f t="shared" si="8"/>
        <v>0</v>
      </c>
      <c r="X60" s="124">
        <f t="shared" si="9"/>
        <v>0</v>
      </c>
      <c r="Y60" s="123">
        <f t="shared" si="10"/>
        <v>0</v>
      </c>
      <c r="Z60" s="123">
        <f t="shared" si="11"/>
        <v>0</v>
      </c>
      <c r="AA60" s="91" t="s">
        <v>790</v>
      </c>
      <c r="AB60" s="91" t="s">
        <v>793</v>
      </c>
      <c r="AC60" s="60" t="s">
        <v>249</v>
      </c>
      <c r="AD60" s="60"/>
      <c r="AE60" s="139"/>
      <c r="AF60" s="98"/>
      <c r="AG60" s="98"/>
      <c r="AH60" s="139"/>
      <c r="AI60" s="98"/>
      <c r="AJ60" s="98"/>
      <c r="AK60" s="99" t="s">
        <v>804</v>
      </c>
      <c r="AL60" s="135">
        <v>0</v>
      </c>
      <c r="AM60" s="99">
        <v>0</v>
      </c>
      <c r="AN60" s="134">
        <v>0</v>
      </c>
      <c r="AO60" s="96" t="s">
        <v>159</v>
      </c>
      <c r="AP60" s="96" t="s">
        <v>543</v>
      </c>
      <c r="AQ60" s="128">
        <v>5</v>
      </c>
      <c r="AR60" s="128">
        <v>1</v>
      </c>
    </row>
    <row r="61" spans="1:44" s="130" customFormat="1" ht="60.75" customHeight="1" thickBot="1">
      <c r="A61" s="131">
        <v>53</v>
      </c>
      <c r="B61" s="125" t="s">
        <v>83</v>
      </c>
      <c r="C61" s="125" t="s">
        <v>184</v>
      </c>
      <c r="D61" s="125" t="s">
        <v>157</v>
      </c>
      <c r="E61" s="125" t="s">
        <v>806</v>
      </c>
      <c r="F61" s="125">
        <v>62</v>
      </c>
      <c r="G61" s="125" t="s">
        <v>169</v>
      </c>
      <c r="H61" s="125" t="s">
        <v>168</v>
      </c>
      <c r="I61" s="125" t="s">
        <v>193</v>
      </c>
      <c r="J61" s="125" t="s">
        <v>229</v>
      </c>
      <c r="K61" s="93" t="s">
        <v>228</v>
      </c>
      <c r="L61" s="93" t="s">
        <v>227</v>
      </c>
      <c r="M61" s="74">
        <v>1</v>
      </c>
      <c r="N61" s="93" t="s">
        <v>226</v>
      </c>
      <c r="O61" s="93"/>
      <c r="P61" s="93" t="s">
        <v>225</v>
      </c>
      <c r="Q61" s="93" t="s">
        <v>224</v>
      </c>
      <c r="R61" s="74">
        <v>100</v>
      </c>
      <c r="S61" s="104">
        <v>43143</v>
      </c>
      <c r="T61" s="104">
        <v>43465</v>
      </c>
      <c r="U61" s="122">
        <f t="shared" si="6"/>
        <v>46</v>
      </c>
      <c r="V61" s="123">
        <f t="shared" si="7"/>
        <v>0</v>
      </c>
      <c r="W61" s="123">
        <f t="shared" si="8"/>
        <v>0</v>
      </c>
      <c r="X61" s="124">
        <f t="shared" si="9"/>
        <v>0</v>
      </c>
      <c r="Y61" s="123">
        <f t="shared" si="10"/>
        <v>0</v>
      </c>
      <c r="Z61" s="123">
        <f t="shared" si="11"/>
        <v>0</v>
      </c>
      <c r="AA61" s="91" t="s">
        <v>790</v>
      </c>
      <c r="AB61" s="91" t="s">
        <v>796</v>
      </c>
      <c r="AC61" s="132" t="s">
        <v>752</v>
      </c>
      <c r="AD61" s="60"/>
      <c r="AE61" s="98"/>
      <c r="AF61" s="98"/>
      <c r="AG61" s="98"/>
      <c r="AH61" s="141"/>
      <c r="AI61" s="141"/>
      <c r="AJ61" s="98"/>
      <c r="AK61" s="99"/>
      <c r="AL61" s="135">
        <v>0</v>
      </c>
      <c r="AM61" s="99">
        <v>0</v>
      </c>
      <c r="AN61" s="134">
        <v>0</v>
      </c>
      <c r="AO61" s="96" t="s">
        <v>159</v>
      </c>
      <c r="AP61" s="96" t="s">
        <v>543</v>
      </c>
      <c r="AQ61" s="128">
        <v>5</v>
      </c>
      <c r="AR61" s="128">
        <v>1</v>
      </c>
    </row>
    <row r="62" spans="1:44" s="130" customFormat="1" ht="60.75" customHeight="1" thickBot="1">
      <c r="A62" s="131">
        <v>54</v>
      </c>
      <c r="B62" s="125" t="s">
        <v>84</v>
      </c>
      <c r="C62" s="125" t="s">
        <v>184</v>
      </c>
      <c r="D62" s="125" t="s">
        <v>157</v>
      </c>
      <c r="E62" s="125" t="s">
        <v>806</v>
      </c>
      <c r="F62" s="125">
        <v>62</v>
      </c>
      <c r="G62" s="125" t="s">
        <v>169</v>
      </c>
      <c r="H62" s="125" t="s">
        <v>168</v>
      </c>
      <c r="I62" s="125" t="s">
        <v>193</v>
      </c>
      <c r="J62" s="125" t="s">
        <v>220</v>
      </c>
      <c r="K62" s="93" t="s">
        <v>219</v>
      </c>
      <c r="L62" s="93" t="s">
        <v>218</v>
      </c>
      <c r="M62" s="74">
        <v>1</v>
      </c>
      <c r="N62" s="93" t="s">
        <v>223</v>
      </c>
      <c r="O62" s="93"/>
      <c r="P62" s="93" t="s">
        <v>222</v>
      </c>
      <c r="Q62" s="93" t="s">
        <v>221</v>
      </c>
      <c r="R62" s="74">
        <v>100</v>
      </c>
      <c r="S62" s="104">
        <v>43143</v>
      </c>
      <c r="T62" s="104">
        <v>43465</v>
      </c>
      <c r="U62" s="122">
        <f t="shared" si="6"/>
        <v>46</v>
      </c>
      <c r="V62" s="123">
        <f t="shared" si="7"/>
        <v>0</v>
      </c>
      <c r="W62" s="123">
        <f t="shared" si="8"/>
        <v>0</v>
      </c>
      <c r="X62" s="124">
        <f t="shared" si="9"/>
        <v>0</v>
      </c>
      <c r="Y62" s="123">
        <f t="shared" si="10"/>
        <v>0</v>
      </c>
      <c r="Z62" s="123">
        <f t="shared" si="11"/>
        <v>0</v>
      </c>
      <c r="AA62" s="91" t="s">
        <v>790</v>
      </c>
      <c r="AB62" s="91" t="s">
        <v>796</v>
      </c>
      <c r="AC62" s="132" t="s">
        <v>763</v>
      </c>
      <c r="AD62" s="60"/>
      <c r="AE62" s="94"/>
      <c r="AF62" s="98"/>
      <c r="AG62" s="98"/>
      <c r="AH62" s="141"/>
      <c r="AI62" s="141"/>
      <c r="AJ62" s="98"/>
      <c r="AK62" s="99" t="s">
        <v>804</v>
      </c>
      <c r="AL62" s="135">
        <v>0</v>
      </c>
      <c r="AM62" s="99">
        <v>0</v>
      </c>
      <c r="AN62" s="134">
        <v>0</v>
      </c>
      <c r="AO62" s="96" t="s">
        <v>159</v>
      </c>
      <c r="AP62" s="96" t="s">
        <v>543</v>
      </c>
      <c r="AQ62" s="128">
        <v>5</v>
      </c>
      <c r="AR62" s="128">
        <v>1</v>
      </c>
    </row>
    <row r="63" spans="1:44" s="130" customFormat="1" ht="60.75" customHeight="1" thickBot="1">
      <c r="A63" s="131">
        <v>55</v>
      </c>
      <c r="B63" s="125" t="s">
        <v>85</v>
      </c>
      <c r="C63" s="125" t="s">
        <v>184</v>
      </c>
      <c r="D63" s="125" t="s">
        <v>157</v>
      </c>
      <c r="E63" s="125" t="s">
        <v>806</v>
      </c>
      <c r="F63" s="125">
        <v>62</v>
      </c>
      <c r="G63" s="125" t="s">
        <v>169</v>
      </c>
      <c r="H63" s="125" t="s">
        <v>168</v>
      </c>
      <c r="I63" s="125" t="s">
        <v>193</v>
      </c>
      <c r="J63" s="125" t="s">
        <v>220</v>
      </c>
      <c r="K63" s="93" t="s">
        <v>219</v>
      </c>
      <c r="L63" s="93" t="s">
        <v>218</v>
      </c>
      <c r="M63" s="74">
        <v>2</v>
      </c>
      <c r="N63" s="93" t="s">
        <v>217</v>
      </c>
      <c r="O63" s="93"/>
      <c r="P63" s="93" t="s">
        <v>216</v>
      </c>
      <c r="Q63" s="93" t="s">
        <v>215</v>
      </c>
      <c r="R63" s="74">
        <v>100</v>
      </c>
      <c r="S63" s="104">
        <v>43160</v>
      </c>
      <c r="T63" s="104">
        <v>43465</v>
      </c>
      <c r="U63" s="122">
        <f t="shared" si="6"/>
        <v>43.571428571428569</v>
      </c>
      <c r="V63" s="123">
        <f t="shared" si="7"/>
        <v>0</v>
      </c>
      <c r="W63" s="123">
        <f t="shared" si="8"/>
        <v>0</v>
      </c>
      <c r="X63" s="124">
        <f t="shared" si="9"/>
        <v>0</v>
      </c>
      <c r="Y63" s="123">
        <f t="shared" si="10"/>
        <v>0</v>
      </c>
      <c r="Z63" s="123">
        <f t="shared" si="11"/>
        <v>0</v>
      </c>
      <c r="AA63" s="91" t="s">
        <v>790</v>
      </c>
      <c r="AB63" s="91" t="s">
        <v>796</v>
      </c>
      <c r="AC63" s="132" t="s">
        <v>763</v>
      </c>
      <c r="AD63" s="60"/>
      <c r="AE63" s="98"/>
      <c r="AF63" s="98"/>
      <c r="AG63" s="98"/>
      <c r="AH63" s="98"/>
      <c r="AI63" s="141"/>
      <c r="AJ63" s="98"/>
      <c r="AK63" s="99" t="s">
        <v>804</v>
      </c>
      <c r="AL63" s="135">
        <v>0</v>
      </c>
      <c r="AM63" s="99">
        <v>0</v>
      </c>
      <c r="AN63" s="134">
        <v>0</v>
      </c>
      <c r="AO63" s="96" t="s">
        <v>159</v>
      </c>
      <c r="AP63" s="96" t="s">
        <v>543</v>
      </c>
      <c r="AQ63" s="128">
        <v>5</v>
      </c>
      <c r="AR63" s="128">
        <v>1</v>
      </c>
    </row>
    <row r="64" spans="1:44" s="130" customFormat="1" ht="60.75" customHeight="1" thickBot="1">
      <c r="A64" s="131">
        <v>56</v>
      </c>
      <c r="B64" s="125" t="s">
        <v>86</v>
      </c>
      <c r="C64" s="125" t="s">
        <v>184</v>
      </c>
      <c r="D64" s="125" t="s">
        <v>157</v>
      </c>
      <c r="E64" s="125" t="s">
        <v>806</v>
      </c>
      <c r="F64" s="125">
        <v>62</v>
      </c>
      <c r="G64" s="125" t="s">
        <v>169</v>
      </c>
      <c r="H64" s="125" t="s">
        <v>168</v>
      </c>
      <c r="I64" s="125" t="s">
        <v>193</v>
      </c>
      <c r="J64" s="125" t="s">
        <v>209</v>
      </c>
      <c r="K64" s="93" t="s">
        <v>214</v>
      </c>
      <c r="L64" s="93" t="s">
        <v>213</v>
      </c>
      <c r="M64" s="74">
        <v>1</v>
      </c>
      <c r="N64" s="93" t="s">
        <v>212</v>
      </c>
      <c r="O64" s="93"/>
      <c r="P64" s="93" t="s">
        <v>211</v>
      </c>
      <c r="Q64" s="93" t="s">
        <v>210</v>
      </c>
      <c r="R64" s="74">
        <v>100</v>
      </c>
      <c r="S64" s="104">
        <v>43143</v>
      </c>
      <c r="T64" s="104">
        <v>43465</v>
      </c>
      <c r="U64" s="122">
        <f t="shared" si="6"/>
        <v>46</v>
      </c>
      <c r="V64" s="123">
        <f t="shared" si="7"/>
        <v>0</v>
      </c>
      <c r="W64" s="123">
        <f t="shared" si="8"/>
        <v>0</v>
      </c>
      <c r="X64" s="124">
        <f t="shared" si="9"/>
        <v>0</v>
      </c>
      <c r="Y64" s="123">
        <f t="shared" si="10"/>
        <v>0</v>
      </c>
      <c r="Z64" s="123">
        <f t="shared" si="11"/>
        <v>0</v>
      </c>
      <c r="AA64" s="91" t="s">
        <v>790</v>
      </c>
      <c r="AB64" s="91" t="s">
        <v>796</v>
      </c>
      <c r="AC64" s="132" t="s">
        <v>752</v>
      </c>
      <c r="AD64" s="60"/>
      <c r="AE64" s="139"/>
      <c r="AF64" s="98"/>
      <c r="AG64" s="98"/>
      <c r="AH64" s="98"/>
      <c r="AI64" s="139"/>
      <c r="AJ64" s="98"/>
      <c r="AK64" s="99"/>
      <c r="AL64" s="135">
        <v>0</v>
      </c>
      <c r="AM64" s="99">
        <v>0</v>
      </c>
      <c r="AN64" s="134">
        <v>0</v>
      </c>
      <c r="AO64" s="96" t="s">
        <v>159</v>
      </c>
      <c r="AP64" s="96" t="s">
        <v>543</v>
      </c>
      <c r="AQ64" s="128">
        <v>5</v>
      </c>
      <c r="AR64" s="128">
        <v>1</v>
      </c>
    </row>
    <row r="65" spans="1:44" s="130" customFormat="1" ht="60.75" customHeight="1" thickBot="1">
      <c r="A65" s="131">
        <v>57</v>
      </c>
      <c r="B65" s="125" t="s">
        <v>87</v>
      </c>
      <c r="C65" s="125" t="s">
        <v>184</v>
      </c>
      <c r="D65" s="125" t="s">
        <v>157</v>
      </c>
      <c r="E65" s="125" t="s">
        <v>806</v>
      </c>
      <c r="F65" s="125">
        <v>62</v>
      </c>
      <c r="G65" s="125" t="s">
        <v>169</v>
      </c>
      <c r="H65" s="125" t="s">
        <v>176</v>
      </c>
      <c r="I65" s="125" t="s">
        <v>183</v>
      </c>
      <c r="J65" s="125" t="s">
        <v>166</v>
      </c>
      <c r="K65" s="93" t="s">
        <v>182</v>
      </c>
      <c r="L65" s="93" t="s">
        <v>181</v>
      </c>
      <c r="M65" s="74">
        <v>1</v>
      </c>
      <c r="N65" s="93" t="s">
        <v>180</v>
      </c>
      <c r="O65" s="93"/>
      <c r="P65" s="93" t="s">
        <v>179</v>
      </c>
      <c r="Q65" s="93" t="s">
        <v>178</v>
      </c>
      <c r="R65" s="74">
        <v>100</v>
      </c>
      <c r="S65" s="104">
        <v>43143</v>
      </c>
      <c r="T65" s="104">
        <v>43465</v>
      </c>
      <c r="U65" s="122">
        <f t="shared" si="6"/>
        <v>46</v>
      </c>
      <c r="V65" s="123">
        <f t="shared" si="7"/>
        <v>0</v>
      </c>
      <c r="W65" s="123">
        <f t="shared" si="8"/>
        <v>0</v>
      </c>
      <c r="X65" s="124">
        <f t="shared" si="9"/>
        <v>0</v>
      </c>
      <c r="Y65" s="123">
        <f t="shared" si="10"/>
        <v>0</v>
      </c>
      <c r="Z65" s="123">
        <f t="shared" si="11"/>
        <v>0</v>
      </c>
      <c r="AA65" s="91" t="s">
        <v>790</v>
      </c>
      <c r="AB65" s="91" t="s">
        <v>796</v>
      </c>
      <c r="AC65" s="132" t="s">
        <v>752</v>
      </c>
      <c r="AD65" s="60"/>
      <c r="AE65" s="98"/>
      <c r="AF65" s="98"/>
      <c r="AG65" s="98"/>
      <c r="AH65" s="98"/>
      <c r="AI65" s="98"/>
      <c r="AJ65" s="98"/>
      <c r="AK65" s="99" t="s">
        <v>804</v>
      </c>
      <c r="AL65" s="135">
        <v>0</v>
      </c>
      <c r="AM65" s="99">
        <v>0</v>
      </c>
      <c r="AN65" s="134">
        <v>0</v>
      </c>
      <c r="AO65" s="96" t="s">
        <v>159</v>
      </c>
      <c r="AP65" s="96" t="s">
        <v>543</v>
      </c>
      <c r="AQ65" s="128">
        <v>5</v>
      </c>
      <c r="AR65" s="128">
        <v>1</v>
      </c>
    </row>
    <row r="66" spans="1:44" s="130" customFormat="1" ht="60.75" customHeight="1" thickBot="1">
      <c r="A66" s="131">
        <v>58</v>
      </c>
      <c r="B66" s="125" t="s">
        <v>88</v>
      </c>
      <c r="C66" s="125" t="s">
        <v>160</v>
      </c>
      <c r="D66" s="125" t="s">
        <v>157</v>
      </c>
      <c r="E66" s="125" t="s">
        <v>806</v>
      </c>
      <c r="F66" s="125">
        <v>57</v>
      </c>
      <c r="G66" s="125" t="s">
        <v>169</v>
      </c>
      <c r="H66" s="125" t="s">
        <v>168</v>
      </c>
      <c r="I66" s="125" t="s">
        <v>167</v>
      </c>
      <c r="J66" s="125" t="s">
        <v>166</v>
      </c>
      <c r="K66" s="93" t="s">
        <v>165</v>
      </c>
      <c r="L66" s="93" t="s">
        <v>164</v>
      </c>
      <c r="M66" s="74">
        <v>1</v>
      </c>
      <c r="N66" s="93" t="s">
        <v>163</v>
      </c>
      <c r="O66" s="93"/>
      <c r="P66" s="93" t="s">
        <v>162</v>
      </c>
      <c r="Q66" s="93" t="s">
        <v>161</v>
      </c>
      <c r="R66" s="74">
        <v>1</v>
      </c>
      <c r="S66" s="104">
        <v>43061</v>
      </c>
      <c r="T66" s="104">
        <v>43425</v>
      </c>
      <c r="U66" s="122">
        <f t="shared" si="6"/>
        <v>52</v>
      </c>
      <c r="V66" s="123">
        <f t="shared" si="7"/>
        <v>0</v>
      </c>
      <c r="W66" s="123">
        <f t="shared" si="8"/>
        <v>0</v>
      </c>
      <c r="X66" s="124">
        <f t="shared" si="9"/>
        <v>0</v>
      </c>
      <c r="Y66" s="123">
        <f t="shared" si="10"/>
        <v>0</v>
      </c>
      <c r="Z66" s="123">
        <f t="shared" si="11"/>
        <v>0</v>
      </c>
      <c r="AA66" s="91" t="s">
        <v>790</v>
      </c>
      <c r="AB66" s="91" t="s">
        <v>792</v>
      </c>
      <c r="AC66" s="132" t="s">
        <v>764</v>
      </c>
      <c r="AD66" s="60"/>
      <c r="AE66" s="98"/>
      <c r="AF66" s="98"/>
      <c r="AG66" s="98"/>
      <c r="AH66" s="98"/>
      <c r="AI66" s="98"/>
      <c r="AJ66" s="98"/>
      <c r="AK66" s="99"/>
      <c r="AL66" s="135">
        <v>0</v>
      </c>
      <c r="AM66" s="99">
        <v>0</v>
      </c>
      <c r="AN66" s="134">
        <v>0</v>
      </c>
      <c r="AO66" s="96" t="s">
        <v>159</v>
      </c>
      <c r="AP66" s="96" t="s">
        <v>543</v>
      </c>
      <c r="AQ66" s="128">
        <v>5</v>
      </c>
      <c r="AR66" s="128">
        <v>1</v>
      </c>
    </row>
    <row r="67" spans="1:44" s="130" customFormat="1" ht="60.75" customHeight="1" thickBot="1">
      <c r="A67" s="131">
        <v>59</v>
      </c>
      <c r="B67" s="125" t="s">
        <v>89</v>
      </c>
      <c r="C67" s="152">
        <v>43361</v>
      </c>
      <c r="D67" s="125" t="s">
        <v>157</v>
      </c>
      <c r="E67" s="125" t="s">
        <v>567</v>
      </c>
      <c r="F67" s="125">
        <v>54</v>
      </c>
      <c r="G67" s="125" t="s">
        <v>417</v>
      </c>
      <c r="H67" s="126" t="s">
        <v>768</v>
      </c>
      <c r="I67" s="126" t="s">
        <v>767</v>
      </c>
      <c r="J67" s="125" t="s">
        <v>555</v>
      </c>
      <c r="K67" s="93" t="s">
        <v>769</v>
      </c>
      <c r="L67" s="93" t="s">
        <v>568</v>
      </c>
      <c r="M67" s="74">
        <v>1</v>
      </c>
      <c r="N67" s="93" t="s">
        <v>569</v>
      </c>
      <c r="O67" s="93"/>
      <c r="P67" s="93" t="s">
        <v>570</v>
      </c>
      <c r="Q67" s="93" t="s">
        <v>571</v>
      </c>
      <c r="R67" s="74">
        <v>1</v>
      </c>
      <c r="S67" s="104">
        <v>43374</v>
      </c>
      <c r="T67" s="104">
        <v>43725</v>
      </c>
      <c r="U67" s="122">
        <f t="shared" si="6"/>
        <v>50.142857142857146</v>
      </c>
      <c r="V67" s="123">
        <f t="shared" si="7"/>
        <v>0</v>
      </c>
      <c r="W67" s="123">
        <f t="shared" si="8"/>
        <v>0</v>
      </c>
      <c r="X67" s="124">
        <f t="shared" si="9"/>
        <v>0</v>
      </c>
      <c r="Y67" s="123">
        <f t="shared" si="10"/>
        <v>0</v>
      </c>
      <c r="Z67" s="123">
        <f t="shared" si="11"/>
        <v>0</v>
      </c>
      <c r="AA67" s="91" t="s">
        <v>790</v>
      </c>
      <c r="AB67" s="91" t="s">
        <v>793</v>
      </c>
      <c r="AC67" s="132" t="s">
        <v>755</v>
      </c>
      <c r="AD67" s="60"/>
      <c r="AE67" s="98"/>
      <c r="AF67" s="98"/>
      <c r="AG67" s="98"/>
      <c r="AH67" s="98"/>
      <c r="AI67" s="98"/>
      <c r="AJ67" s="98"/>
      <c r="AK67" s="99"/>
      <c r="AL67" s="135">
        <v>0</v>
      </c>
      <c r="AM67" s="99">
        <v>0</v>
      </c>
      <c r="AN67" s="134">
        <v>0</v>
      </c>
      <c r="AO67" s="96" t="s">
        <v>159</v>
      </c>
      <c r="AP67" s="96" t="s">
        <v>543</v>
      </c>
      <c r="AQ67" s="128"/>
      <c r="AR67" s="128"/>
    </row>
    <row r="68" spans="1:44" s="130" customFormat="1" ht="60.75" customHeight="1" thickBot="1">
      <c r="A68" s="131">
        <v>60</v>
      </c>
      <c r="B68" s="125" t="s">
        <v>90</v>
      </c>
      <c r="C68" s="152">
        <v>43361</v>
      </c>
      <c r="D68" s="125" t="s">
        <v>157</v>
      </c>
      <c r="E68" s="125" t="s">
        <v>567</v>
      </c>
      <c r="F68" s="125">
        <v>54</v>
      </c>
      <c r="G68" s="125" t="s">
        <v>417</v>
      </c>
      <c r="H68" s="126" t="s">
        <v>768</v>
      </c>
      <c r="I68" s="126" t="s">
        <v>767</v>
      </c>
      <c r="J68" s="125" t="s">
        <v>555</v>
      </c>
      <c r="K68" s="93" t="s">
        <v>769</v>
      </c>
      <c r="L68" s="93" t="s">
        <v>568</v>
      </c>
      <c r="M68" s="74">
        <v>2</v>
      </c>
      <c r="N68" s="93" t="s">
        <v>572</v>
      </c>
      <c r="O68" s="93"/>
      <c r="P68" s="93" t="s">
        <v>573</v>
      </c>
      <c r="Q68" s="93" t="s">
        <v>574</v>
      </c>
      <c r="R68" s="74">
        <v>4</v>
      </c>
      <c r="S68" s="104">
        <v>43374</v>
      </c>
      <c r="T68" s="104">
        <v>43725</v>
      </c>
      <c r="U68" s="122">
        <f t="shared" si="6"/>
        <v>50.142857142857146</v>
      </c>
      <c r="V68" s="123">
        <f t="shared" si="7"/>
        <v>0</v>
      </c>
      <c r="W68" s="123">
        <f t="shared" si="8"/>
        <v>0</v>
      </c>
      <c r="X68" s="124">
        <f t="shared" si="9"/>
        <v>0</v>
      </c>
      <c r="Y68" s="123">
        <f t="shared" si="10"/>
        <v>0</v>
      </c>
      <c r="Z68" s="123">
        <f t="shared" si="11"/>
        <v>0</v>
      </c>
      <c r="AA68" s="91" t="s">
        <v>790</v>
      </c>
      <c r="AB68" s="91" t="s">
        <v>793</v>
      </c>
      <c r="AC68" s="132" t="s">
        <v>755</v>
      </c>
      <c r="AD68" s="60"/>
      <c r="AE68" s="98"/>
      <c r="AF68" s="98"/>
      <c r="AG68" s="98"/>
      <c r="AH68" s="98"/>
      <c r="AI68" s="98"/>
      <c r="AJ68" s="98"/>
      <c r="AK68" s="99"/>
      <c r="AL68" s="135">
        <v>0</v>
      </c>
      <c r="AM68" s="99">
        <v>0</v>
      </c>
      <c r="AN68" s="134">
        <v>0</v>
      </c>
      <c r="AO68" s="96" t="s">
        <v>159</v>
      </c>
      <c r="AP68" s="96" t="s">
        <v>543</v>
      </c>
      <c r="AQ68" s="128"/>
      <c r="AR68" s="128"/>
    </row>
    <row r="69" spans="1:44" s="130" customFormat="1" ht="60.75" customHeight="1" thickBot="1">
      <c r="A69" s="131">
        <v>61</v>
      </c>
      <c r="B69" s="125" t="s">
        <v>91</v>
      </c>
      <c r="C69" s="152">
        <v>43361</v>
      </c>
      <c r="D69" s="125" t="s">
        <v>157</v>
      </c>
      <c r="E69" s="125" t="s">
        <v>567</v>
      </c>
      <c r="F69" s="125">
        <v>54</v>
      </c>
      <c r="G69" s="125" t="s">
        <v>417</v>
      </c>
      <c r="H69" s="126" t="s">
        <v>768</v>
      </c>
      <c r="I69" s="126" t="s">
        <v>767</v>
      </c>
      <c r="J69" s="125" t="s">
        <v>557</v>
      </c>
      <c r="K69" s="93" t="s">
        <v>774</v>
      </c>
      <c r="L69" s="93" t="s">
        <v>575</v>
      </c>
      <c r="M69" s="74">
        <v>1</v>
      </c>
      <c r="N69" s="93" t="s">
        <v>576</v>
      </c>
      <c r="O69" s="93"/>
      <c r="P69" s="93" t="s">
        <v>577</v>
      </c>
      <c r="Q69" s="93" t="s">
        <v>578</v>
      </c>
      <c r="R69" s="74">
        <v>1</v>
      </c>
      <c r="S69" s="104">
        <v>43374</v>
      </c>
      <c r="T69" s="104">
        <v>43725</v>
      </c>
      <c r="U69" s="122">
        <f t="shared" si="6"/>
        <v>50.142857142857146</v>
      </c>
      <c r="V69" s="123">
        <f t="shared" si="7"/>
        <v>0</v>
      </c>
      <c r="W69" s="123">
        <f t="shared" si="8"/>
        <v>0</v>
      </c>
      <c r="X69" s="124">
        <f t="shared" si="9"/>
        <v>0</v>
      </c>
      <c r="Y69" s="123">
        <f t="shared" si="10"/>
        <v>0</v>
      </c>
      <c r="Z69" s="123">
        <f t="shared" si="11"/>
        <v>0</v>
      </c>
      <c r="AA69" s="91" t="s">
        <v>790</v>
      </c>
      <c r="AB69" s="91" t="s">
        <v>793</v>
      </c>
      <c r="AC69" s="132" t="s">
        <v>753</v>
      </c>
      <c r="AD69" s="60"/>
      <c r="AE69" s="98"/>
      <c r="AF69" s="98"/>
      <c r="AG69" s="98"/>
      <c r="AH69" s="98"/>
      <c r="AI69" s="98"/>
      <c r="AJ69" s="98"/>
      <c r="AK69" s="99"/>
      <c r="AL69" s="135">
        <v>0</v>
      </c>
      <c r="AM69" s="99">
        <v>0</v>
      </c>
      <c r="AN69" s="134">
        <v>0</v>
      </c>
      <c r="AO69" s="96" t="s">
        <v>159</v>
      </c>
      <c r="AP69" s="96" t="s">
        <v>543</v>
      </c>
      <c r="AQ69" s="128"/>
      <c r="AR69" s="128"/>
    </row>
    <row r="70" spans="1:44" s="130" customFormat="1" ht="60.75" customHeight="1" thickBot="1">
      <c r="A70" s="131">
        <v>62</v>
      </c>
      <c r="B70" s="125" t="s">
        <v>92</v>
      </c>
      <c r="C70" s="152">
        <v>43361</v>
      </c>
      <c r="D70" s="125" t="s">
        <v>157</v>
      </c>
      <c r="E70" s="125" t="s">
        <v>567</v>
      </c>
      <c r="F70" s="125">
        <v>54</v>
      </c>
      <c r="G70" s="125" t="s">
        <v>417</v>
      </c>
      <c r="H70" s="126" t="s">
        <v>768</v>
      </c>
      <c r="I70" s="126" t="s">
        <v>767</v>
      </c>
      <c r="J70" s="125" t="s">
        <v>558</v>
      </c>
      <c r="K70" s="93" t="s">
        <v>775</v>
      </c>
      <c r="L70" s="93" t="s">
        <v>579</v>
      </c>
      <c r="M70" s="74">
        <v>1</v>
      </c>
      <c r="N70" s="93" t="s">
        <v>580</v>
      </c>
      <c r="O70" s="93"/>
      <c r="P70" s="93" t="s">
        <v>581</v>
      </c>
      <c r="Q70" s="93" t="s">
        <v>582</v>
      </c>
      <c r="R70" s="74">
        <v>1</v>
      </c>
      <c r="S70" s="104">
        <v>43374</v>
      </c>
      <c r="T70" s="104">
        <v>43725</v>
      </c>
      <c r="U70" s="122">
        <f t="shared" si="6"/>
        <v>50.142857142857146</v>
      </c>
      <c r="V70" s="123">
        <f t="shared" si="7"/>
        <v>0</v>
      </c>
      <c r="W70" s="123">
        <f t="shared" si="8"/>
        <v>0</v>
      </c>
      <c r="X70" s="124">
        <f t="shared" si="9"/>
        <v>0</v>
      </c>
      <c r="Y70" s="123">
        <f t="shared" si="10"/>
        <v>0</v>
      </c>
      <c r="Z70" s="123">
        <f t="shared" si="11"/>
        <v>0</v>
      </c>
      <c r="AA70" s="91" t="s">
        <v>790</v>
      </c>
      <c r="AB70" s="91" t="s">
        <v>793</v>
      </c>
      <c r="AC70" s="132" t="s">
        <v>753</v>
      </c>
      <c r="AD70" s="60"/>
      <c r="AE70" s="98"/>
      <c r="AF70" s="98"/>
      <c r="AG70" s="98"/>
      <c r="AH70" s="98"/>
      <c r="AI70" s="98"/>
      <c r="AJ70" s="98"/>
      <c r="AK70" s="99"/>
      <c r="AL70" s="135">
        <v>0</v>
      </c>
      <c r="AM70" s="99">
        <v>0</v>
      </c>
      <c r="AN70" s="134">
        <v>0</v>
      </c>
      <c r="AO70" s="96" t="s">
        <v>159</v>
      </c>
      <c r="AP70" s="96" t="s">
        <v>543</v>
      </c>
      <c r="AQ70" s="128"/>
      <c r="AR70" s="128"/>
    </row>
    <row r="71" spans="1:44" s="130" customFormat="1" ht="60.75" customHeight="1" thickBot="1">
      <c r="A71" s="131">
        <v>63</v>
      </c>
      <c r="B71" s="125" t="s">
        <v>93</v>
      </c>
      <c r="C71" s="152">
        <v>43361</v>
      </c>
      <c r="D71" s="125" t="s">
        <v>157</v>
      </c>
      <c r="E71" s="125" t="s">
        <v>567</v>
      </c>
      <c r="F71" s="125">
        <v>54</v>
      </c>
      <c r="G71" s="125" t="s">
        <v>417</v>
      </c>
      <c r="H71" s="126" t="s">
        <v>768</v>
      </c>
      <c r="I71" s="126" t="s">
        <v>767</v>
      </c>
      <c r="J71" s="125" t="s">
        <v>558</v>
      </c>
      <c r="K71" s="93" t="s">
        <v>775</v>
      </c>
      <c r="L71" s="93" t="s">
        <v>579</v>
      </c>
      <c r="M71" s="74">
        <v>2</v>
      </c>
      <c r="N71" s="93" t="s">
        <v>583</v>
      </c>
      <c r="O71" s="93"/>
      <c r="P71" s="93" t="s">
        <v>584</v>
      </c>
      <c r="Q71" s="93" t="s">
        <v>585</v>
      </c>
      <c r="R71" s="74">
        <v>1</v>
      </c>
      <c r="S71" s="104">
        <v>43374</v>
      </c>
      <c r="T71" s="104">
        <v>43725</v>
      </c>
      <c r="U71" s="122">
        <f t="shared" si="6"/>
        <v>50.142857142857146</v>
      </c>
      <c r="V71" s="123">
        <f t="shared" si="7"/>
        <v>0</v>
      </c>
      <c r="W71" s="123">
        <f t="shared" si="8"/>
        <v>0</v>
      </c>
      <c r="X71" s="124">
        <f t="shared" si="9"/>
        <v>0</v>
      </c>
      <c r="Y71" s="123">
        <f t="shared" si="10"/>
        <v>0</v>
      </c>
      <c r="Z71" s="123">
        <f t="shared" si="11"/>
        <v>0</v>
      </c>
      <c r="AA71" s="91" t="s">
        <v>790</v>
      </c>
      <c r="AB71" s="91" t="s">
        <v>793</v>
      </c>
      <c r="AC71" s="132" t="s">
        <v>753</v>
      </c>
      <c r="AD71" s="60"/>
      <c r="AE71" s="98"/>
      <c r="AF71" s="98"/>
      <c r="AG71" s="98"/>
      <c r="AH71" s="98"/>
      <c r="AI71" s="98"/>
      <c r="AJ71" s="98"/>
      <c r="AK71" s="99"/>
      <c r="AL71" s="135">
        <v>0</v>
      </c>
      <c r="AM71" s="99">
        <v>0</v>
      </c>
      <c r="AN71" s="134">
        <v>0</v>
      </c>
      <c r="AO71" s="96" t="s">
        <v>159</v>
      </c>
      <c r="AP71" s="96" t="s">
        <v>543</v>
      </c>
      <c r="AQ71" s="128"/>
      <c r="AR71" s="128"/>
    </row>
    <row r="72" spans="1:44" s="130" customFormat="1" ht="60.75" customHeight="1" thickBot="1">
      <c r="A72" s="131">
        <v>64</v>
      </c>
      <c r="B72" s="125" t="s">
        <v>94</v>
      </c>
      <c r="C72" s="152">
        <v>43361</v>
      </c>
      <c r="D72" s="125" t="s">
        <v>157</v>
      </c>
      <c r="E72" s="125" t="s">
        <v>567</v>
      </c>
      <c r="F72" s="125">
        <v>54</v>
      </c>
      <c r="G72" s="125" t="s">
        <v>417</v>
      </c>
      <c r="H72" s="126" t="s">
        <v>768</v>
      </c>
      <c r="I72" s="126" t="s">
        <v>767</v>
      </c>
      <c r="J72" s="125" t="s">
        <v>558</v>
      </c>
      <c r="K72" s="93" t="s">
        <v>775</v>
      </c>
      <c r="L72" s="93" t="s">
        <v>579</v>
      </c>
      <c r="M72" s="74">
        <v>3</v>
      </c>
      <c r="N72" s="93" t="s">
        <v>586</v>
      </c>
      <c r="O72" s="93"/>
      <c r="P72" s="93" t="s">
        <v>587</v>
      </c>
      <c r="Q72" s="93" t="s">
        <v>587</v>
      </c>
      <c r="R72" s="74">
        <v>1</v>
      </c>
      <c r="S72" s="104">
        <v>43374</v>
      </c>
      <c r="T72" s="104">
        <v>43555</v>
      </c>
      <c r="U72" s="122">
        <f t="shared" si="6"/>
        <v>25.857142857142858</v>
      </c>
      <c r="V72" s="123">
        <f t="shared" si="7"/>
        <v>0</v>
      </c>
      <c r="W72" s="123">
        <f t="shared" si="8"/>
        <v>0</v>
      </c>
      <c r="X72" s="124">
        <f t="shared" si="9"/>
        <v>0</v>
      </c>
      <c r="Y72" s="123">
        <f t="shared" si="10"/>
        <v>0</v>
      </c>
      <c r="Z72" s="123">
        <f t="shared" si="11"/>
        <v>0</v>
      </c>
      <c r="AA72" s="91" t="s">
        <v>790</v>
      </c>
      <c r="AB72" s="91" t="s">
        <v>793</v>
      </c>
      <c r="AC72" s="132" t="s">
        <v>753</v>
      </c>
      <c r="AD72" s="60"/>
      <c r="AE72" s="98"/>
      <c r="AF72" s="98"/>
      <c r="AG72" s="98"/>
      <c r="AH72" s="98"/>
      <c r="AI72" s="98"/>
      <c r="AJ72" s="98"/>
      <c r="AK72" s="99"/>
      <c r="AL72" s="135">
        <v>0</v>
      </c>
      <c r="AM72" s="99">
        <v>0</v>
      </c>
      <c r="AN72" s="134">
        <v>0</v>
      </c>
      <c r="AO72" s="96" t="s">
        <v>159</v>
      </c>
      <c r="AP72" s="96" t="s">
        <v>543</v>
      </c>
      <c r="AQ72" s="128"/>
      <c r="AR72" s="128"/>
    </row>
    <row r="73" spans="1:44" s="130" customFormat="1" ht="60.75" customHeight="1" thickBot="1">
      <c r="A73" s="131">
        <v>65</v>
      </c>
      <c r="B73" s="125" t="s">
        <v>95</v>
      </c>
      <c r="C73" s="152">
        <v>43361</v>
      </c>
      <c r="D73" s="125" t="s">
        <v>157</v>
      </c>
      <c r="E73" s="125" t="s">
        <v>567</v>
      </c>
      <c r="F73" s="125">
        <v>54</v>
      </c>
      <c r="G73" s="125" t="s">
        <v>417</v>
      </c>
      <c r="H73" s="126" t="s">
        <v>768</v>
      </c>
      <c r="I73" s="126" t="s">
        <v>167</v>
      </c>
      <c r="J73" s="125" t="s">
        <v>588</v>
      </c>
      <c r="K73" s="93" t="s">
        <v>772</v>
      </c>
      <c r="L73" s="93" t="s">
        <v>589</v>
      </c>
      <c r="M73" s="74">
        <v>1</v>
      </c>
      <c r="N73" s="93" t="s">
        <v>590</v>
      </c>
      <c r="O73" s="93"/>
      <c r="P73" s="93" t="s">
        <v>591</v>
      </c>
      <c r="Q73" s="93" t="s">
        <v>591</v>
      </c>
      <c r="R73" s="74">
        <v>1</v>
      </c>
      <c r="S73" s="104">
        <v>43374</v>
      </c>
      <c r="T73" s="104">
        <v>43725</v>
      </c>
      <c r="U73" s="122">
        <f t="shared" ref="U73:U90" si="12">DATEDIF(S73,T73,"D")/7</f>
        <v>50.142857142857146</v>
      </c>
      <c r="V73" s="123">
        <f t="shared" ref="V73:V90" si="13">+AL73</f>
        <v>0</v>
      </c>
      <c r="W73" s="123">
        <f t="shared" ref="W73:W90" si="14">IF(R73=0,0,IF(V73/R73&gt;1,1,V73/R73))</f>
        <v>0</v>
      </c>
      <c r="X73" s="124">
        <f t="shared" ref="X73:X90" si="15">U73*W73</f>
        <v>0</v>
      </c>
      <c r="Y73" s="123">
        <f t="shared" ref="Y73:Y90" si="16">IF(T73&lt;=$Y$4,X73,0)</f>
        <v>0</v>
      </c>
      <c r="Z73" s="123">
        <f t="shared" ref="Z73:Z90" si="17">IF($Y$4&gt;=T73,U73,0)</f>
        <v>0</v>
      </c>
      <c r="AA73" s="91" t="s">
        <v>790</v>
      </c>
      <c r="AB73" s="91" t="s">
        <v>795</v>
      </c>
      <c r="AC73" s="129" t="s">
        <v>592</v>
      </c>
      <c r="AD73" s="60"/>
      <c r="AE73" s="98"/>
      <c r="AF73" s="98"/>
      <c r="AG73" s="98"/>
      <c r="AH73" s="98"/>
      <c r="AI73" s="98"/>
      <c r="AJ73" s="98"/>
      <c r="AK73" s="99"/>
      <c r="AL73" s="135">
        <v>0</v>
      </c>
      <c r="AM73" s="99">
        <v>0</v>
      </c>
      <c r="AN73" s="134">
        <v>0</v>
      </c>
      <c r="AO73" s="96" t="s">
        <v>159</v>
      </c>
      <c r="AP73" s="96" t="s">
        <v>543</v>
      </c>
      <c r="AQ73" s="128"/>
      <c r="AR73" s="128"/>
    </row>
    <row r="74" spans="1:44" s="130" customFormat="1" ht="60.75" customHeight="1" thickBot="1">
      <c r="A74" s="131">
        <v>66</v>
      </c>
      <c r="B74" s="125" t="s">
        <v>96</v>
      </c>
      <c r="C74" s="152">
        <v>43361</v>
      </c>
      <c r="D74" s="125" t="s">
        <v>157</v>
      </c>
      <c r="E74" s="125" t="s">
        <v>567</v>
      </c>
      <c r="F74" s="125">
        <v>54</v>
      </c>
      <c r="G74" s="125" t="s">
        <v>417</v>
      </c>
      <c r="H74" s="126" t="s">
        <v>768</v>
      </c>
      <c r="I74" s="126" t="s">
        <v>167</v>
      </c>
      <c r="J74" s="125" t="s">
        <v>588</v>
      </c>
      <c r="K74" s="93" t="s">
        <v>772</v>
      </c>
      <c r="L74" s="93" t="s">
        <v>589</v>
      </c>
      <c r="M74" s="74">
        <v>2</v>
      </c>
      <c r="N74" s="93" t="s">
        <v>593</v>
      </c>
      <c r="O74" s="93"/>
      <c r="P74" s="93" t="s">
        <v>594</v>
      </c>
      <c r="Q74" s="93" t="s">
        <v>595</v>
      </c>
      <c r="R74" s="74">
        <v>4</v>
      </c>
      <c r="S74" s="104">
        <v>43374</v>
      </c>
      <c r="T74" s="104">
        <v>43725</v>
      </c>
      <c r="U74" s="122">
        <f t="shared" si="12"/>
        <v>50.142857142857146</v>
      </c>
      <c r="V74" s="123">
        <f t="shared" si="13"/>
        <v>0</v>
      </c>
      <c r="W74" s="123">
        <f t="shared" si="14"/>
        <v>0</v>
      </c>
      <c r="X74" s="124">
        <f t="shared" si="15"/>
        <v>0</v>
      </c>
      <c r="Y74" s="123">
        <f t="shared" si="16"/>
        <v>0</v>
      </c>
      <c r="Z74" s="123">
        <f t="shared" si="17"/>
        <v>0</v>
      </c>
      <c r="AA74" s="91" t="s">
        <v>790</v>
      </c>
      <c r="AB74" s="91" t="s">
        <v>795</v>
      </c>
      <c r="AC74" s="129" t="s">
        <v>592</v>
      </c>
      <c r="AD74" s="60"/>
      <c r="AE74" s="98"/>
      <c r="AF74" s="98"/>
      <c r="AG74" s="98"/>
      <c r="AH74" s="98"/>
      <c r="AI74" s="98"/>
      <c r="AJ74" s="98"/>
      <c r="AK74" s="99"/>
      <c r="AL74" s="135">
        <v>0</v>
      </c>
      <c r="AM74" s="99">
        <v>0</v>
      </c>
      <c r="AN74" s="134">
        <v>0</v>
      </c>
      <c r="AO74" s="96" t="s">
        <v>159</v>
      </c>
      <c r="AP74" s="96" t="s">
        <v>543</v>
      </c>
      <c r="AQ74" s="128"/>
      <c r="AR74" s="128"/>
    </row>
    <row r="75" spans="1:44" s="130" customFormat="1" ht="60.75" customHeight="1" thickBot="1">
      <c r="A75" s="131">
        <v>67</v>
      </c>
      <c r="B75" s="125" t="s">
        <v>97</v>
      </c>
      <c r="C75" s="152">
        <v>43361</v>
      </c>
      <c r="D75" s="125" t="s">
        <v>157</v>
      </c>
      <c r="E75" s="125" t="s">
        <v>567</v>
      </c>
      <c r="F75" s="125">
        <v>54</v>
      </c>
      <c r="G75" s="125" t="s">
        <v>417</v>
      </c>
      <c r="H75" s="126" t="s">
        <v>768</v>
      </c>
      <c r="I75" s="126" t="s">
        <v>167</v>
      </c>
      <c r="J75" s="125" t="s">
        <v>588</v>
      </c>
      <c r="K75" s="93" t="s">
        <v>772</v>
      </c>
      <c r="L75" s="93" t="s">
        <v>589</v>
      </c>
      <c r="M75" s="74">
        <v>3</v>
      </c>
      <c r="N75" s="93" t="s">
        <v>596</v>
      </c>
      <c r="O75" s="93"/>
      <c r="P75" s="93" t="s">
        <v>597</v>
      </c>
      <c r="Q75" s="93" t="s">
        <v>597</v>
      </c>
      <c r="R75" s="74">
        <v>10</v>
      </c>
      <c r="S75" s="104">
        <v>43374</v>
      </c>
      <c r="T75" s="104">
        <v>43725</v>
      </c>
      <c r="U75" s="122">
        <f t="shared" si="12"/>
        <v>50.142857142857146</v>
      </c>
      <c r="V75" s="123">
        <f t="shared" si="13"/>
        <v>0</v>
      </c>
      <c r="W75" s="123">
        <f t="shared" si="14"/>
        <v>0</v>
      </c>
      <c r="X75" s="124">
        <f t="shared" si="15"/>
        <v>0</v>
      </c>
      <c r="Y75" s="123">
        <f t="shared" si="16"/>
        <v>0</v>
      </c>
      <c r="Z75" s="123">
        <f t="shared" si="17"/>
        <v>0</v>
      </c>
      <c r="AA75" s="91" t="s">
        <v>790</v>
      </c>
      <c r="AB75" s="91" t="s">
        <v>795</v>
      </c>
      <c r="AC75" s="129" t="s">
        <v>592</v>
      </c>
      <c r="AD75" s="60"/>
      <c r="AE75" s="98"/>
      <c r="AF75" s="98"/>
      <c r="AG75" s="98"/>
      <c r="AH75" s="98"/>
      <c r="AI75" s="98"/>
      <c r="AJ75" s="98"/>
      <c r="AK75" s="99"/>
      <c r="AL75" s="135">
        <v>0</v>
      </c>
      <c r="AM75" s="99">
        <v>0</v>
      </c>
      <c r="AN75" s="134">
        <v>0</v>
      </c>
      <c r="AO75" s="96" t="s">
        <v>159</v>
      </c>
      <c r="AP75" s="96" t="s">
        <v>543</v>
      </c>
      <c r="AQ75" s="128"/>
      <c r="AR75" s="128"/>
    </row>
    <row r="76" spans="1:44" s="130" customFormat="1" ht="60.75" customHeight="1" thickBot="1">
      <c r="A76" s="131">
        <v>68</v>
      </c>
      <c r="B76" s="125" t="s">
        <v>98</v>
      </c>
      <c r="C76" s="152">
        <v>43361</v>
      </c>
      <c r="D76" s="125" t="s">
        <v>157</v>
      </c>
      <c r="E76" s="125" t="s">
        <v>567</v>
      </c>
      <c r="F76" s="125">
        <v>54</v>
      </c>
      <c r="G76" s="125" t="s">
        <v>417</v>
      </c>
      <c r="H76" s="126" t="s">
        <v>768</v>
      </c>
      <c r="I76" s="126" t="s">
        <v>767</v>
      </c>
      <c r="J76" s="125" t="s">
        <v>554</v>
      </c>
      <c r="K76" s="93" t="s">
        <v>773</v>
      </c>
      <c r="L76" s="93" t="s">
        <v>598</v>
      </c>
      <c r="M76" s="74">
        <v>1</v>
      </c>
      <c r="N76" s="93" t="s">
        <v>599</v>
      </c>
      <c r="O76" s="93"/>
      <c r="P76" s="93" t="s">
        <v>600</v>
      </c>
      <c r="Q76" s="93" t="s">
        <v>601</v>
      </c>
      <c r="R76" s="74">
        <v>1</v>
      </c>
      <c r="S76" s="104">
        <v>43374</v>
      </c>
      <c r="T76" s="104">
        <v>43725</v>
      </c>
      <c r="U76" s="122">
        <f t="shared" si="12"/>
        <v>50.142857142857146</v>
      </c>
      <c r="V76" s="123">
        <f t="shared" si="13"/>
        <v>0</v>
      </c>
      <c r="W76" s="123">
        <f t="shared" si="14"/>
        <v>0</v>
      </c>
      <c r="X76" s="124">
        <f t="shared" si="15"/>
        <v>0</v>
      </c>
      <c r="Y76" s="123">
        <f t="shared" si="16"/>
        <v>0</v>
      </c>
      <c r="Z76" s="123">
        <f t="shared" si="17"/>
        <v>0</v>
      </c>
      <c r="AA76" s="91" t="s">
        <v>790</v>
      </c>
      <c r="AB76" s="91" t="s">
        <v>796</v>
      </c>
      <c r="AC76" s="132" t="s">
        <v>763</v>
      </c>
      <c r="AD76" s="60"/>
      <c r="AE76" s="98"/>
      <c r="AF76" s="98"/>
      <c r="AG76" s="98"/>
      <c r="AH76" s="98"/>
      <c r="AI76" s="98"/>
      <c r="AJ76" s="98"/>
      <c r="AK76" s="99"/>
      <c r="AL76" s="135">
        <v>0</v>
      </c>
      <c r="AM76" s="99">
        <v>0</v>
      </c>
      <c r="AN76" s="134">
        <v>0</v>
      </c>
      <c r="AO76" s="96" t="s">
        <v>159</v>
      </c>
      <c r="AP76" s="96" t="s">
        <v>543</v>
      </c>
      <c r="AQ76" s="128"/>
      <c r="AR76" s="128"/>
    </row>
    <row r="77" spans="1:44" s="130" customFormat="1" ht="60.75" customHeight="1" thickBot="1">
      <c r="A77" s="131">
        <v>69</v>
      </c>
      <c r="B77" s="125" t="s">
        <v>99</v>
      </c>
      <c r="C77" s="152">
        <v>43361</v>
      </c>
      <c r="D77" s="125" t="s">
        <v>157</v>
      </c>
      <c r="E77" s="125" t="s">
        <v>567</v>
      </c>
      <c r="F77" s="125">
        <v>54</v>
      </c>
      <c r="G77" s="125" t="s">
        <v>417</v>
      </c>
      <c r="H77" s="126" t="s">
        <v>768</v>
      </c>
      <c r="I77" s="126" t="s">
        <v>767</v>
      </c>
      <c r="J77" s="125" t="s">
        <v>554</v>
      </c>
      <c r="K77" s="93" t="s">
        <v>773</v>
      </c>
      <c r="L77" s="93" t="s">
        <v>598</v>
      </c>
      <c r="M77" s="74">
        <v>2</v>
      </c>
      <c r="N77" s="93" t="s">
        <v>602</v>
      </c>
      <c r="O77" s="93"/>
      <c r="P77" s="93" t="s">
        <v>603</v>
      </c>
      <c r="Q77" s="93" t="s">
        <v>604</v>
      </c>
      <c r="R77" s="74">
        <v>1</v>
      </c>
      <c r="S77" s="104">
        <v>43374</v>
      </c>
      <c r="T77" s="104">
        <v>43725</v>
      </c>
      <c r="U77" s="122">
        <f t="shared" si="12"/>
        <v>50.142857142857146</v>
      </c>
      <c r="V77" s="123">
        <f t="shared" si="13"/>
        <v>0</v>
      </c>
      <c r="W77" s="123">
        <f t="shared" si="14"/>
        <v>0</v>
      </c>
      <c r="X77" s="124">
        <f t="shared" si="15"/>
        <v>0</v>
      </c>
      <c r="Y77" s="123">
        <f t="shared" si="16"/>
        <v>0</v>
      </c>
      <c r="Z77" s="123">
        <f t="shared" si="17"/>
        <v>0</v>
      </c>
      <c r="AA77" s="91" t="s">
        <v>790</v>
      </c>
      <c r="AB77" s="91" t="s">
        <v>796</v>
      </c>
      <c r="AC77" s="132" t="s">
        <v>763</v>
      </c>
      <c r="AD77" s="60"/>
      <c r="AE77" s="98"/>
      <c r="AF77" s="98"/>
      <c r="AG77" s="98"/>
      <c r="AH77" s="98"/>
      <c r="AI77" s="98"/>
      <c r="AJ77" s="98"/>
      <c r="AK77" s="99"/>
      <c r="AL77" s="135">
        <v>0</v>
      </c>
      <c r="AM77" s="99">
        <v>0</v>
      </c>
      <c r="AN77" s="134">
        <v>0</v>
      </c>
      <c r="AO77" s="96" t="s">
        <v>159</v>
      </c>
      <c r="AP77" s="96" t="s">
        <v>543</v>
      </c>
      <c r="AQ77" s="128"/>
      <c r="AR77" s="128"/>
    </row>
    <row r="78" spans="1:44" s="130" customFormat="1" ht="60.75" customHeight="1" thickBot="1">
      <c r="A78" s="131">
        <v>70</v>
      </c>
      <c r="B78" s="125" t="s">
        <v>705</v>
      </c>
      <c r="C78" s="152">
        <v>43361</v>
      </c>
      <c r="D78" s="125" t="s">
        <v>157</v>
      </c>
      <c r="E78" s="125" t="s">
        <v>567</v>
      </c>
      <c r="F78" s="125">
        <v>54</v>
      </c>
      <c r="G78" s="125" t="s">
        <v>417</v>
      </c>
      <c r="H78" s="126" t="s">
        <v>176</v>
      </c>
      <c r="I78" s="126" t="s">
        <v>183</v>
      </c>
      <c r="J78" s="125" t="s">
        <v>561</v>
      </c>
      <c r="K78" s="93" t="s">
        <v>780</v>
      </c>
      <c r="L78" s="93" t="s">
        <v>605</v>
      </c>
      <c r="M78" s="74">
        <v>1</v>
      </c>
      <c r="N78" s="93" t="s">
        <v>606</v>
      </c>
      <c r="O78" s="93"/>
      <c r="P78" s="93" t="s">
        <v>607</v>
      </c>
      <c r="Q78" s="93" t="s">
        <v>608</v>
      </c>
      <c r="R78" s="74">
        <v>1</v>
      </c>
      <c r="S78" s="104">
        <v>43374</v>
      </c>
      <c r="T78" s="104">
        <v>43725</v>
      </c>
      <c r="U78" s="122">
        <f t="shared" si="12"/>
        <v>50.142857142857146</v>
      </c>
      <c r="V78" s="123">
        <f t="shared" si="13"/>
        <v>0</v>
      </c>
      <c r="W78" s="123">
        <f t="shared" si="14"/>
        <v>0</v>
      </c>
      <c r="X78" s="124">
        <f t="shared" si="15"/>
        <v>0</v>
      </c>
      <c r="Y78" s="123">
        <f t="shared" si="16"/>
        <v>0</v>
      </c>
      <c r="Z78" s="123">
        <f t="shared" si="17"/>
        <v>0</v>
      </c>
      <c r="AA78" s="91" t="s">
        <v>790</v>
      </c>
      <c r="AB78" s="91" t="s">
        <v>796</v>
      </c>
      <c r="AC78" s="132" t="s">
        <v>763</v>
      </c>
      <c r="AD78" s="60"/>
      <c r="AE78" s="98"/>
      <c r="AF78" s="98"/>
      <c r="AG78" s="98"/>
      <c r="AH78" s="98"/>
      <c r="AI78" s="98"/>
      <c r="AJ78" s="98"/>
      <c r="AK78" s="99"/>
      <c r="AL78" s="135">
        <v>0</v>
      </c>
      <c r="AM78" s="99">
        <v>0</v>
      </c>
      <c r="AN78" s="134">
        <v>0</v>
      </c>
      <c r="AO78" s="96" t="s">
        <v>159</v>
      </c>
      <c r="AP78" s="96" t="s">
        <v>543</v>
      </c>
      <c r="AQ78" s="128"/>
      <c r="AR78" s="128"/>
    </row>
    <row r="79" spans="1:44" s="130" customFormat="1" ht="60.75" customHeight="1" thickBot="1">
      <c r="A79" s="131">
        <v>71</v>
      </c>
      <c r="B79" s="125" t="s">
        <v>706</v>
      </c>
      <c r="C79" s="152">
        <v>43361</v>
      </c>
      <c r="D79" s="125" t="s">
        <v>157</v>
      </c>
      <c r="E79" s="125" t="s">
        <v>567</v>
      </c>
      <c r="F79" s="125">
        <v>54</v>
      </c>
      <c r="G79" s="125" t="s">
        <v>417</v>
      </c>
      <c r="H79" s="126" t="s">
        <v>176</v>
      </c>
      <c r="I79" s="126" t="s">
        <v>183</v>
      </c>
      <c r="J79" s="125" t="s">
        <v>563</v>
      </c>
      <c r="K79" s="93" t="s">
        <v>782</v>
      </c>
      <c r="L79" s="93" t="s">
        <v>609</v>
      </c>
      <c r="M79" s="74">
        <v>1</v>
      </c>
      <c r="N79" s="93" t="s">
        <v>610</v>
      </c>
      <c r="O79" s="93"/>
      <c r="P79" s="93" t="s">
        <v>611</v>
      </c>
      <c r="Q79" s="93" t="s">
        <v>612</v>
      </c>
      <c r="R79" s="74">
        <v>1</v>
      </c>
      <c r="S79" s="104">
        <v>43374</v>
      </c>
      <c r="T79" s="104">
        <v>43555</v>
      </c>
      <c r="U79" s="122">
        <f t="shared" si="12"/>
        <v>25.857142857142858</v>
      </c>
      <c r="V79" s="123">
        <f t="shared" si="13"/>
        <v>0</v>
      </c>
      <c r="W79" s="123">
        <f t="shared" si="14"/>
        <v>0</v>
      </c>
      <c r="X79" s="124">
        <f t="shared" si="15"/>
        <v>0</v>
      </c>
      <c r="Y79" s="123">
        <f t="shared" si="16"/>
        <v>0</v>
      </c>
      <c r="Z79" s="123">
        <f t="shared" si="17"/>
        <v>0</v>
      </c>
      <c r="AA79" s="91" t="s">
        <v>790</v>
      </c>
      <c r="AB79" s="91" t="s">
        <v>114</v>
      </c>
      <c r="AC79" s="132" t="s">
        <v>760</v>
      </c>
      <c r="AD79" s="60"/>
      <c r="AE79" s="98"/>
      <c r="AF79" s="98"/>
      <c r="AG79" s="98"/>
      <c r="AH79" s="98"/>
      <c r="AI79" s="98"/>
      <c r="AJ79" s="98"/>
      <c r="AK79" s="99"/>
      <c r="AL79" s="135">
        <v>0</v>
      </c>
      <c r="AM79" s="99">
        <v>0</v>
      </c>
      <c r="AN79" s="134">
        <v>0</v>
      </c>
      <c r="AO79" s="96" t="s">
        <v>159</v>
      </c>
      <c r="AP79" s="96" t="s">
        <v>543</v>
      </c>
      <c r="AQ79" s="128"/>
      <c r="AR79" s="128"/>
    </row>
    <row r="80" spans="1:44" s="130" customFormat="1" ht="60.75" customHeight="1" thickBot="1">
      <c r="A80" s="131">
        <v>72</v>
      </c>
      <c r="B80" s="125" t="s">
        <v>707</v>
      </c>
      <c r="C80" s="152">
        <v>43361</v>
      </c>
      <c r="D80" s="125" t="s">
        <v>157</v>
      </c>
      <c r="E80" s="125" t="s">
        <v>567</v>
      </c>
      <c r="F80" s="125">
        <v>54</v>
      </c>
      <c r="G80" s="125" t="s">
        <v>417</v>
      </c>
      <c r="H80" s="126" t="s">
        <v>176</v>
      </c>
      <c r="I80" s="126" t="s">
        <v>183</v>
      </c>
      <c r="J80" s="125" t="s">
        <v>563</v>
      </c>
      <c r="K80" s="93" t="s">
        <v>782</v>
      </c>
      <c r="L80" s="93" t="s">
        <v>613</v>
      </c>
      <c r="M80" s="74">
        <v>2</v>
      </c>
      <c r="N80" s="93" t="s">
        <v>614</v>
      </c>
      <c r="O80" s="93"/>
      <c r="P80" s="93" t="s">
        <v>615</v>
      </c>
      <c r="Q80" s="93" t="s">
        <v>616</v>
      </c>
      <c r="R80" s="74">
        <v>1</v>
      </c>
      <c r="S80" s="104">
        <v>43374</v>
      </c>
      <c r="T80" s="104">
        <v>43555</v>
      </c>
      <c r="U80" s="122">
        <f t="shared" si="12"/>
        <v>25.857142857142858</v>
      </c>
      <c r="V80" s="123">
        <f t="shared" si="13"/>
        <v>0</v>
      </c>
      <c r="W80" s="123">
        <f t="shared" si="14"/>
        <v>0</v>
      </c>
      <c r="X80" s="124">
        <f t="shared" si="15"/>
        <v>0</v>
      </c>
      <c r="Y80" s="123">
        <f t="shared" si="16"/>
        <v>0</v>
      </c>
      <c r="Z80" s="123">
        <f t="shared" si="17"/>
        <v>0</v>
      </c>
      <c r="AA80" s="91" t="s">
        <v>790</v>
      </c>
      <c r="AB80" s="91" t="s">
        <v>114</v>
      </c>
      <c r="AC80" s="132" t="s">
        <v>760</v>
      </c>
      <c r="AD80" s="60"/>
      <c r="AE80" s="98"/>
      <c r="AF80" s="98"/>
      <c r="AG80" s="98"/>
      <c r="AH80" s="98"/>
      <c r="AI80" s="98"/>
      <c r="AJ80" s="98"/>
      <c r="AK80" s="99"/>
      <c r="AL80" s="135">
        <v>0</v>
      </c>
      <c r="AM80" s="99">
        <v>0</v>
      </c>
      <c r="AN80" s="134">
        <v>0</v>
      </c>
      <c r="AO80" s="96" t="s">
        <v>159</v>
      </c>
      <c r="AP80" s="96" t="s">
        <v>543</v>
      </c>
      <c r="AQ80" s="128"/>
      <c r="AR80" s="128"/>
    </row>
    <row r="81" spans="1:44" s="130" customFormat="1" ht="60.75" customHeight="1" thickBot="1">
      <c r="A81" s="131">
        <v>73</v>
      </c>
      <c r="B81" s="125" t="s">
        <v>708</v>
      </c>
      <c r="C81" s="152">
        <v>43361</v>
      </c>
      <c r="D81" s="125" t="s">
        <v>157</v>
      </c>
      <c r="E81" s="125" t="s">
        <v>567</v>
      </c>
      <c r="F81" s="125">
        <v>54</v>
      </c>
      <c r="G81" s="125" t="s">
        <v>417</v>
      </c>
      <c r="H81" s="126" t="s">
        <v>789</v>
      </c>
      <c r="I81" s="126" t="s">
        <v>787</v>
      </c>
      <c r="J81" s="125" t="s">
        <v>617</v>
      </c>
      <c r="K81" s="93" t="s">
        <v>788</v>
      </c>
      <c r="L81" s="93" t="s">
        <v>618</v>
      </c>
      <c r="M81" s="74">
        <v>1</v>
      </c>
      <c r="N81" s="93" t="s">
        <v>619</v>
      </c>
      <c r="O81" s="93"/>
      <c r="P81" s="93" t="s">
        <v>620</v>
      </c>
      <c r="Q81" s="93" t="s">
        <v>621</v>
      </c>
      <c r="R81" s="74">
        <v>1</v>
      </c>
      <c r="S81" s="104">
        <v>43374</v>
      </c>
      <c r="T81" s="104">
        <v>43725</v>
      </c>
      <c r="U81" s="122">
        <f t="shared" si="12"/>
        <v>50.142857142857146</v>
      </c>
      <c r="V81" s="123">
        <f t="shared" si="13"/>
        <v>0</v>
      </c>
      <c r="W81" s="123">
        <f t="shared" si="14"/>
        <v>0</v>
      </c>
      <c r="X81" s="124">
        <f t="shared" si="15"/>
        <v>0</v>
      </c>
      <c r="Y81" s="123">
        <f t="shared" si="16"/>
        <v>0</v>
      </c>
      <c r="Z81" s="123">
        <f t="shared" si="17"/>
        <v>0</v>
      </c>
      <c r="AA81" s="91" t="s">
        <v>790</v>
      </c>
      <c r="AB81" s="91" t="s">
        <v>796</v>
      </c>
      <c r="AC81" s="132" t="s">
        <v>752</v>
      </c>
      <c r="AD81" s="60"/>
      <c r="AE81" s="98"/>
      <c r="AF81" s="98"/>
      <c r="AG81" s="98"/>
      <c r="AH81" s="98"/>
      <c r="AI81" s="98"/>
      <c r="AJ81" s="98"/>
      <c r="AK81" s="99"/>
      <c r="AL81" s="135">
        <v>0</v>
      </c>
      <c r="AM81" s="99">
        <v>0</v>
      </c>
      <c r="AN81" s="134">
        <v>0</v>
      </c>
      <c r="AO81" s="96" t="s">
        <v>159</v>
      </c>
      <c r="AP81" s="96" t="s">
        <v>543</v>
      </c>
      <c r="AQ81" s="128"/>
      <c r="AR81" s="128"/>
    </row>
    <row r="82" spans="1:44" s="130" customFormat="1" ht="60.75" customHeight="1" thickBot="1">
      <c r="A82" s="131">
        <v>74</v>
      </c>
      <c r="B82" s="125" t="s">
        <v>709</v>
      </c>
      <c r="C82" s="152">
        <v>43361</v>
      </c>
      <c r="D82" s="125" t="s">
        <v>157</v>
      </c>
      <c r="E82" s="125" t="s">
        <v>567</v>
      </c>
      <c r="F82" s="125">
        <v>54</v>
      </c>
      <c r="G82" s="125" t="s">
        <v>417</v>
      </c>
      <c r="H82" s="126" t="s">
        <v>176</v>
      </c>
      <c r="I82" s="126" t="s">
        <v>183</v>
      </c>
      <c r="J82" s="125" t="s">
        <v>622</v>
      </c>
      <c r="K82" s="93" t="s">
        <v>783</v>
      </c>
      <c r="L82" s="93" t="s">
        <v>623</v>
      </c>
      <c r="M82" s="74">
        <v>1</v>
      </c>
      <c r="N82" s="93" t="s">
        <v>624</v>
      </c>
      <c r="O82" s="93"/>
      <c r="P82" s="93" t="s">
        <v>625</v>
      </c>
      <c r="Q82" s="93" t="s">
        <v>626</v>
      </c>
      <c r="R82" s="74">
        <v>1</v>
      </c>
      <c r="S82" s="104">
        <v>43374</v>
      </c>
      <c r="T82" s="104">
        <v>43646</v>
      </c>
      <c r="U82" s="122">
        <f t="shared" si="12"/>
        <v>38.857142857142854</v>
      </c>
      <c r="V82" s="123">
        <f t="shared" si="13"/>
        <v>0</v>
      </c>
      <c r="W82" s="123">
        <f t="shared" si="14"/>
        <v>0</v>
      </c>
      <c r="X82" s="124">
        <f t="shared" si="15"/>
        <v>0</v>
      </c>
      <c r="Y82" s="123">
        <f t="shared" si="16"/>
        <v>0</v>
      </c>
      <c r="Z82" s="123">
        <f t="shared" si="17"/>
        <v>0</v>
      </c>
      <c r="AA82" s="91" t="s">
        <v>790</v>
      </c>
      <c r="AB82" s="91" t="s">
        <v>114</v>
      </c>
      <c r="AC82" s="132" t="s">
        <v>756</v>
      </c>
      <c r="AD82" s="60"/>
      <c r="AE82" s="98"/>
      <c r="AF82" s="98"/>
      <c r="AG82" s="98"/>
      <c r="AH82" s="98"/>
      <c r="AI82" s="98"/>
      <c r="AJ82" s="98"/>
      <c r="AK82" s="99"/>
      <c r="AL82" s="135">
        <v>0</v>
      </c>
      <c r="AM82" s="99">
        <v>0</v>
      </c>
      <c r="AN82" s="134">
        <v>0</v>
      </c>
      <c r="AO82" s="96" t="s">
        <v>159</v>
      </c>
      <c r="AP82" s="96" t="s">
        <v>543</v>
      </c>
      <c r="AQ82" s="128"/>
      <c r="AR82" s="128"/>
    </row>
    <row r="83" spans="1:44" s="130" customFormat="1" ht="60.75" customHeight="1" thickBot="1">
      <c r="A83" s="131">
        <v>75</v>
      </c>
      <c r="B83" s="125" t="s">
        <v>710</v>
      </c>
      <c r="C83" s="152">
        <v>43361</v>
      </c>
      <c r="D83" s="125" t="s">
        <v>157</v>
      </c>
      <c r="E83" s="125" t="s">
        <v>567</v>
      </c>
      <c r="F83" s="125">
        <v>54</v>
      </c>
      <c r="G83" s="125" t="s">
        <v>417</v>
      </c>
      <c r="H83" s="126" t="s">
        <v>176</v>
      </c>
      <c r="I83" s="126" t="s">
        <v>183</v>
      </c>
      <c r="J83" s="125" t="s">
        <v>622</v>
      </c>
      <c r="K83" s="93" t="s">
        <v>783</v>
      </c>
      <c r="L83" s="93" t="s">
        <v>623</v>
      </c>
      <c r="M83" s="74">
        <v>2</v>
      </c>
      <c r="N83" s="93" t="s">
        <v>627</v>
      </c>
      <c r="O83" s="93"/>
      <c r="P83" s="93" t="s">
        <v>628</v>
      </c>
      <c r="Q83" s="93" t="s">
        <v>629</v>
      </c>
      <c r="R83" s="74">
        <v>1</v>
      </c>
      <c r="S83" s="104">
        <v>43374</v>
      </c>
      <c r="T83" s="104">
        <v>43465</v>
      </c>
      <c r="U83" s="122">
        <f t="shared" si="12"/>
        <v>13</v>
      </c>
      <c r="V83" s="123">
        <f t="shared" si="13"/>
        <v>0</v>
      </c>
      <c r="W83" s="123">
        <f t="shared" si="14"/>
        <v>0</v>
      </c>
      <c r="X83" s="124">
        <f t="shared" si="15"/>
        <v>0</v>
      </c>
      <c r="Y83" s="123">
        <f t="shared" si="16"/>
        <v>0</v>
      </c>
      <c r="Z83" s="123">
        <f t="shared" si="17"/>
        <v>0</v>
      </c>
      <c r="AA83" s="91" t="s">
        <v>790</v>
      </c>
      <c r="AB83" s="91" t="s">
        <v>795</v>
      </c>
      <c r="AC83" s="132" t="s">
        <v>757</v>
      </c>
      <c r="AD83" s="60"/>
      <c r="AE83" s="98"/>
      <c r="AF83" s="98"/>
      <c r="AG83" s="98"/>
      <c r="AH83" s="98"/>
      <c r="AI83" s="98"/>
      <c r="AJ83" s="98"/>
      <c r="AK83" s="99"/>
      <c r="AL83" s="135">
        <v>0</v>
      </c>
      <c r="AM83" s="99">
        <v>0</v>
      </c>
      <c r="AN83" s="134">
        <v>0</v>
      </c>
      <c r="AO83" s="96" t="s">
        <v>159</v>
      </c>
      <c r="AP83" s="96" t="s">
        <v>543</v>
      </c>
      <c r="AQ83" s="128"/>
      <c r="AR83" s="128"/>
    </row>
    <row r="84" spans="1:44" s="130" customFormat="1" ht="60.75" customHeight="1" thickBot="1">
      <c r="A84" s="131">
        <v>76</v>
      </c>
      <c r="B84" s="125" t="s">
        <v>711</v>
      </c>
      <c r="C84" s="152">
        <v>43361</v>
      </c>
      <c r="D84" s="125" t="s">
        <v>157</v>
      </c>
      <c r="E84" s="125" t="s">
        <v>567</v>
      </c>
      <c r="F84" s="125">
        <v>54</v>
      </c>
      <c r="G84" s="125" t="s">
        <v>417</v>
      </c>
      <c r="H84" s="126" t="s">
        <v>768</v>
      </c>
      <c r="I84" s="126" t="s">
        <v>767</v>
      </c>
      <c r="J84" s="125" t="s">
        <v>556</v>
      </c>
      <c r="K84" s="93" t="s">
        <v>770</v>
      </c>
      <c r="L84" s="93" t="s">
        <v>630</v>
      </c>
      <c r="M84" s="74">
        <v>1</v>
      </c>
      <c r="N84" s="93" t="s">
        <v>631</v>
      </c>
      <c r="O84" s="93"/>
      <c r="P84" s="93" t="s">
        <v>632</v>
      </c>
      <c r="Q84" s="93" t="s">
        <v>584</v>
      </c>
      <c r="R84" s="74">
        <v>1</v>
      </c>
      <c r="S84" s="104">
        <v>43374</v>
      </c>
      <c r="T84" s="104">
        <v>43725</v>
      </c>
      <c r="U84" s="122">
        <f t="shared" si="12"/>
        <v>50.142857142857146</v>
      </c>
      <c r="V84" s="123">
        <f t="shared" si="13"/>
        <v>0</v>
      </c>
      <c r="W84" s="123">
        <f t="shared" si="14"/>
        <v>0</v>
      </c>
      <c r="X84" s="124">
        <f t="shared" si="15"/>
        <v>0</v>
      </c>
      <c r="Y84" s="123">
        <f t="shared" si="16"/>
        <v>0</v>
      </c>
      <c r="Z84" s="123">
        <f t="shared" si="17"/>
        <v>0</v>
      </c>
      <c r="AA84" s="91" t="s">
        <v>790</v>
      </c>
      <c r="AB84" s="91" t="s">
        <v>795</v>
      </c>
      <c r="AC84" s="129" t="s">
        <v>633</v>
      </c>
      <c r="AD84" s="60"/>
      <c r="AE84" s="98"/>
      <c r="AF84" s="98"/>
      <c r="AG84" s="98"/>
      <c r="AH84" s="98"/>
      <c r="AI84" s="98"/>
      <c r="AJ84" s="98"/>
      <c r="AK84" s="99"/>
      <c r="AL84" s="135">
        <v>0</v>
      </c>
      <c r="AM84" s="99">
        <v>0</v>
      </c>
      <c r="AN84" s="134">
        <v>0</v>
      </c>
      <c r="AO84" s="96" t="s">
        <v>159</v>
      </c>
      <c r="AP84" s="96" t="s">
        <v>543</v>
      </c>
      <c r="AQ84" s="128"/>
      <c r="AR84" s="128"/>
    </row>
    <row r="85" spans="1:44" s="130" customFormat="1" ht="60.75" customHeight="1" thickBot="1">
      <c r="A85" s="131">
        <v>77</v>
      </c>
      <c r="B85" s="125" t="s">
        <v>712</v>
      </c>
      <c r="C85" s="152">
        <v>43361</v>
      </c>
      <c r="D85" s="125" t="s">
        <v>157</v>
      </c>
      <c r="E85" s="125" t="s">
        <v>567</v>
      </c>
      <c r="F85" s="125">
        <v>54</v>
      </c>
      <c r="G85" s="125" t="s">
        <v>417</v>
      </c>
      <c r="H85" s="126" t="s">
        <v>768</v>
      </c>
      <c r="I85" s="126" t="s">
        <v>767</v>
      </c>
      <c r="J85" s="125" t="s">
        <v>556</v>
      </c>
      <c r="K85" s="93" t="s">
        <v>770</v>
      </c>
      <c r="L85" s="93" t="s">
        <v>634</v>
      </c>
      <c r="M85" s="74">
        <v>2</v>
      </c>
      <c r="N85" s="93" t="s">
        <v>635</v>
      </c>
      <c r="O85" s="93"/>
      <c r="P85" s="93" t="s">
        <v>636</v>
      </c>
      <c r="Q85" s="93" t="s">
        <v>637</v>
      </c>
      <c r="R85" s="74">
        <v>1</v>
      </c>
      <c r="S85" s="104">
        <v>43374</v>
      </c>
      <c r="T85" s="104">
        <v>43725</v>
      </c>
      <c r="U85" s="122">
        <f t="shared" si="12"/>
        <v>50.142857142857146</v>
      </c>
      <c r="V85" s="123">
        <f t="shared" si="13"/>
        <v>0</v>
      </c>
      <c r="W85" s="123">
        <f t="shared" si="14"/>
        <v>0</v>
      </c>
      <c r="X85" s="124">
        <f t="shared" si="15"/>
        <v>0</v>
      </c>
      <c r="Y85" s="123">
        <f t="shared" si="16"/>
        <v>0</v>
      </c>
      <c r="Z85" s="123">
        <f t="shared" si="17"/>
        <v>0</v>
      </c>
      <c r="AA85" s="91" t="s">
        <v>790</v>
      </c>
      <c r="AB85" s="91" t="s">
        <v>795</v>
      </c>
      <c r="AC85" s="129" t="s">
        <v>633</v>
      </c>
      <c r="AD85" s="60"/>
      <c r="AE85" s="98"/>
      <c r="AF85" s="98"/>
      <c r="AG85" s="98"/>
      <c r="AH85" s="98"/>
      <c r="AI85" s="98"/>
      <c r="AJ85" s="98"/>
      <c r="AK85" s="99"/>
      <c r="AL85" s="135">
        <v>0</v>
      </c>
      <c r="AM85" s="99">
        <v>0</v>
      </c>
      <c r="AN85" s="134">
        <v>0</v>
      </c>
      <c r="AO85" s="96" t="s">
        <v>159</v>
      </c>
      <c r="AP85" s="96" t="s">
        <v>543</v>
      </c>
      <c r="AQ85" s="128"/>
      <c r="AR85" s="128"/>
    </row>
    <row r="86" spans="1:44" s="130" customFormat="1" ht="60.75" customHeight="1" thickBot="1">
      <c r="A86" s="131">
        <v>78</v>
      </c>
      <c r="B86" s="125" t="s">
        <v>713</v>
      </c>
      <c r="C86" s="152">
        <v>43361</v>
      </c>
      <c r="D86" s="125" t="s">
        <v>157</v>
      </c>
      <c r="E86" s="125" t="s">
        <v>567</v>
      </c>
      <c r="F86" s="125">
        <v>54</v>
      </c>
      <c r="G86" s="125" t="s">
        <v>417</v>
      </c>
      <c r="H86" s="126" t="s">
        <v>176</v>
      </c>
      <c r="I86" s="126" t="s">
        <v>183</v>
      </c>
      <c r="J86" s="125" t="s">
        <v>562</v>
      </c>
      <c r="K86" s="93" t="s">
        <v>781</v>
      </c>
      <c r="L86" s="93" t="s">
        <v>638</v>
      </c>
      <c r="M86" s="74">
        <v>1</v>
      </c>
      <c r="N86" s="93" t="s">
        <v>639</v>
      </c>
      <c r="O86" s="93"/>
      <c r="P86" s="93" t="s">
        <v>640</v>
      </c>
      <c r="Q86" s="93" t="s">
        <v>641</v>
      </c>
      <c r="R86" s="74">
        <v>1</v>
      </c>
      <c r="S86" s="104">
        <v>43374</v>
      </c>
      <c r="T86" s="104">
        <v>43725</v>
      </c>
      <c r="U86" s="122">
        <f t="shared" si="12"/>
        <v>50.142857142857146</v>
      </c>
      <c r="V86" s="123">
        <f t="shared" si="13"/>
        <v>0</v>
      </c>
      <c r="W86" s="123">
        <f t="shared" si="14"/>
        <v>0</v>
      </c>
      <c r="X86" s="124">
        <f t="shared" si="15"/>
        <v>0</v>
      </c>
      <c r="Y86" s="123">
        <f t="shared" si="16"/>
        <v>0</v>
      </c>
      <c r="Z86" s="123">
        <f t="shared" si="17"/>
        <v>0</v>
      </c>
      <c r="AA86" s="91" t="s">
        <v>790</v>
      </c>
      <c r="AB86" s="91" t="s">
        <v>792</v>
      </c>
      <c r="AC86" s="132" t="s">
        <v>754</v>
      </c>
      <c r="AD86" s="60"/>
      <c r="AE86" s="98"/>
      <c r="AF86" s="98"/>
      <c r="AG86" s="98"/>
      <c r="AH86" s="98"/>
      <c r="AI86" s="98"/>
      <c r="AJ86" s="98"/>
      <c r="AK86" s="99"/>
      <c r="AL86" s="135">
        <v>0</v>
      </c>
      <c r="AM86" s="99">
        <v>0</v>
      </c>
      <c r="AN86" s="134">
        <v>0</v>
      </c>
      <c r="AO86" s="96" t="s">
        <v>159</v>
      </c>
      <c r="AP86" s="96" t="s">
        <v>543</v>
      </c>
      <c r="AQ86" s="128"/>
      <c r="AR86" s="128"/>
    </row>
    <row r="87" spans="1:44" s="130" customFormat="1" ht="60.75" customHeight="1" thickBot="1">
      <c r="A87" s="131">
        <v>79</v>
      </c>
      <c r="B87" s="125" t="s">
        <v>714</v>
      </c>
      <c r="C87" s="152">
        <v>43361</v>
      </c>
      <c r="D87" s="125" t="s">
        <v>157</v>
      </c>
      <c r="E87" s="125" t="s">
        <v>567</v>
      </c>
      <c r="F87" s="125">
        <v>54</v>
      </c>
      <c r="G87" s="125" t="s">
        <v>417</v>
      </c>
      <c r="H87" s="126" t="s">
        <v>176</v>
      </c>
      <c r="I87" s="126" t="s">
        <v>183</v>
      </c>
      <c r="J87" s="125" t="s">
        <v>562</v>
      </c>
      <c r="K87" s="93" t="s">
        <v>781</v>
      </c>
      <c r="L87" s="93" t="s">
        <v>642</v>
      </c>
      <c r="M87" s="74">
        <v>2</v>
      </c>
      <c r="N87" s="93" t="s">
        <v>643</v>
      </c>
      <c r="O87" s="93"/>
      <c r="P87" s="93" t="s">
        <v>644</v>
      </c>
      <c r="Q87" s="93" t="s">
        <v>645</v>
      </c>
      <c r="R87" s="74">
        <v>1</v>
      </c>
      <c r="S87" s="104">
        <v>43374</v>
      </c>
      <c r="T87" s="104">
        <v>43725</v>
      </c>
      <c r="U87" s="122">
        <f t="shared" si="12"/>
        <v>50.142857142857146</v>
      </c>
      <c r="V87" s="123">
        <f t="shared" si="13"/>
        <v>0</v>
      </c>
      <c r="W87" s="123">
        <f t="shared" si="14"/>
        <v>0</v>
      </c>
      <c r="X87" s="124">
        <f t="shared" si="15"/>
        <v>0</v>
      </c>
      <c r="Y87" s="123">
        <f t="shared" si="16"/>
        <v>0</v>
      </c>
      <c r="Z87" s="123">
        <f t="shared" si="17"/>
        <v>0</v>
      </c>
      <c r="AA87" s="91" t="s">
        <v>790</v>
      </c>
      <c r="AB87" s="91" t="s">
        <v>792</v>
      </c>
      <c r="AC87" s="132" t="s">
        <v>758</v>
      </c>
      <c r="AD87" s="60"/>
      <c r="AE87" s="98"/>
      <c r="AF87" s="98"/>
      <c r="AG87" s="98"/>
      <c r="AH87" s="98"/>
      <c r="AI87" s="98"/>
      <c r="AJ87" s="98"/>
      <c r="AK87" s="99"/>
      <c r="AL87" s="135">
        <v>0</v>
      </c>
      <c r="AM87" s="99">
        <v>0</v>
      </c>
      <c r="AN87" s="134">
        <v>0</v>
      </c>
      <c r="AO87" s="96" t="s">
        <v>159</v>
      </c>
      <c r="AP87" s="96" t="s">
        <v>543</v>
      </c>
      <c r="AQ87" s="128"/>
      <c r="AR87" s="128"/>
    </row>
    <row r="88" spans="1:44" s="130" customFormat="1" ht="60.75" customHeight="1" thickBot="1">
      <c r="A88" s="131">
        <v>80</v>
      </c>
      <c r="B88" s="125" t="s">
        <v>715</v>
      </c>
      <c r="C88" s="152">
        <v>43361</v>
      </c>
      <c r="D88" s="125" t="s">
        <v>157</v>
      </c>
      <c r="E88" s="125" t="s">
        <v>567</v>
      </c>
      <c r="F88" s="125">
        <v>54</v>
      </c>
      <c r="G88" s="125" t="s">
        <v>417</v>
      </c>
      <c r="H88" s="126" t="s">
        <v>176</v>
      </c>
      <c r="I88" s="126" t="s">
        <v>183</v>
      </c>
      <c r="J88" s="125" t="s">
        <v>562</v>
      </c>
      <c r="K88" s="93" t="s">
        <v>781</v>
      </c>
      <c r="L88" s="93" t="s">
        <v>646</v>
      </c>
      <c r="M88" s="74">
        <v>3</v>
      </c>
      <c r="N88" s="93" t="s">
        <v>647</v>
      </c>
      <c r="O88" s="93"/>
      <c r="P88" s="93" t="s">
        <v>648</v>
      </c>
      <c r="Q88" s="93" t="s">
        <v>649</v>
      </c>
      <c r="R88" s="74">
        <v>1</v>
      </c>
      <c r="S88" s="104">
        <v>43374</v>
      </c>
      <c r="T88" s="104">
        <v>43725</v>
      </c>
      <c r="U88" s="122">
        <f t="shared" si="12"/>
        <v>50.142857142857146</v>
      </c>
      <c r="V88" s="123">
        <f t="shared" si="13"/>
        <v>0</v>
      </c>
      <c r="W88" s="123">
        <f t="shared" si="14"/>
        <v>0</v>
      </c>
      <c r="X88" s="124">
        <f t="shared" si="15"/>
        <v>0</v>
      </c>
      <c r="Y88" s="123">
        <f t="shared" si="16"/>
        <v>0</v>
      </c>
      <c r="Z88" s="123">
        <f t="shared" si="17"/>
        <v>0</v>
      </c>
      <c r="AA88" s="91" t="s">
        <v>790</v>
      </c>
      <c r="AB88" s="91" t="s">
        <v>792</v>
      </c>
      <c r="AC88" s="132" t="s">
        <v>758</v>
      </c>
      <c r="AD88" s="60"/>
      <c r="AE88" s="98"/>
      <c r="AF88" s="98"/>
      <c r="AG88" s="98"/>
      <c r="AH88" s="98"/>
      <c r="AI88" s="98"/>
      <c r="AJ88" s="98"/>
      <c r="AK88" s="99"/>
      <c r="AL88" s="135">
        <v>0</v>
      </c>
      <c r="AM88" s="99">
        <v>0</v>
      </c>
      <c r="AN88" s="134">
        <v>0</v>
      </c>
      <c r="AO88" s="96" t="s">
        <v>159</v>
      </c>
      <c r="AP88" s="96" t="s">
        <v>543</v>
      </c>
      <c r="AQ88" s="128"/>
      <c r="AR88" s="128"/>
    </row>
    <row r="89" spans="1:44" s="130" customFormat="1" ht="60.75" customHeight="1" thickBot="1">
      <c r="A89" s="131">
        <v>81</v>
      </c>
      <c r="B89" s="125" t="s">
        <v>716</v>
      </c>
      <c r="C89" s="152">
        <v>43361</v>
      </c>
      <c r="D89" s="125" t="s">
        <v>157</v>
      </c>
      <c r="E89" s="125" t="s">
        <v>567</v>
      </c>
      <c r="F89" s="125">
        <v>54</v>
      </c>
      <c r="G89" s="125" t="s">
        <v>417</v>
      </c>
      <c r="H89" s="126" t="s">
        <v>176</v>
      </c>
      <c r="I89" s="126" t="s">
        <v>183</v>
      </c>
      <c r="J89" s="125" t="s">
        <v>562</v>
      </c>
      <c r="K89" s="93" t="s">
        <v>781</v>
      </c>
      <c r="L89" s="93" t="s">
        <v>650</v>
      </c>
      <c r="M89" s="74">
        <v>4</v>
      </c>
      <c r="N89" s="93" t="s">
        <v>651</v>
      </c>
      <c r="O89" s="93"/>
      <c r="P89" s="93" t="s">
        <v>652</v>
      </c>
      <c r="Q89" s="93" t="s">
        <v>653</v>
      </c>
      <c r="R89" s="74">
        <v>1</v>
      </c>
      <c r="S89" s="104">
        <v>43374</v>
      </c>
      <c r="T89" s="104">
        <v>43725</v>
      </c>
      <c r="U89" s="122">
        <f t="shared" si="12"/>
        <v>50.142857142857146</v>
      </c>
      <c r="V89" s="123">
        <f t="shared" si="13"/>
        <v>0</v>
      </c>
      <c r="W89" s="123">
        <f t="shared" si="14"/>
        <v>0</v>
      </c>
      <c r="X89" s="124">
        <f t="shared" si="15"/>
        <v>0</v>
      </c>
      <c r="Y89" s="123">
        <f t="shared" si="16"/>
        <v>0</v>
      </c>
      <c r="Z89" s="123">
        <f t="shared" si="17"/>
        <v>0</v>
      </c>
      <c r="AA89" s="91" t="s">
        <v>790</v>
      </c>
      <c r="AB89" s="91" t="s">
        <v>792</v>
      </c>
      <c r="AC89" s="132" t="s">
        <v>758</v>
      </c>
      <c r="AD89" s="60"/>
      <c r="AE89" s="98"/>
      <c r="AF89" s="98"/>
      <c r="AG89" s="98"/>
      <c r="AH89" s="98"/>
      <c r="AI89" s="98"/>
      <c r="AJ89" s="98"/>
      <c r="AK89" s="99"/>
      <c r="AL89" s="135">
        <v>0</v>
      </c>
      <c r="AM89" s="99">
        <v>0</v>
      </c>
      <c r="AN89" s="134">
        <v>0</v>
      </c>
      <c r="AO89" s="96" t="s">
        <v>159</v>
      </c>
      <c r="AP89" s="96" t="s">
        <v>543</v>
      </c>
      <c r="AQ89" s="128"/>
      <c r="AR89" s="128"/>
    </row>
    <row r="90" spans="1:44" s="130" customFormat="1" ht="60.75" customHeight="1" thickBot="1">
      <c r="A90" s="131">
        <v>82</v>
      </c>
      <c r="B90" s="125" t="s">
        <v>717</v>
      </c>
      <c r="C90" s="152">
        <v>43361</v>
      </c>
      <c r="D90" s="125" t="s">
        <v>157</v>
      </c>
      <c r="E90" s="125" t="s">
        <v>567</v>
      </c>
      <c r="F90" s="125">
        <v>54</v>
      </c>
      <c r="G90" s="125" t="s">
        <v>417</v>
      </c>
      <c r="H90" s="126" t="s">
        <v>176</v>
      </c>
      <c r="I90" s="126" t="s">
        <v>183</v>
      </c>
      <c r="J90" s="125" t="s">
        <v>564</v>
      </c>
      <c r="K90" s="93" t="s">
        <v>784</v>
      </c>
      <c r="L90" s="93" t="s">
        <v>654</v>
      </c>
      <c r="M90" s="74">
        <v>1</v>
      </c>
      <c r="N90" s="93" t="s">
        <v>655</v>
      </c>
      <c r="O90" s="93"/>
      <c r="P90" s="93" t="s">
        <v>656</v>
      </c>
      <c r="Q90" s="93" t="s">
        <v>657</v>
      </c>
      <c r="R90" s="74">
        <v>1</v>
      </c>
      <c r="S90" s="104">
        <v>43374</v>
      </c>
      <c r="T90" s="104">
        <v>43725</v>
      </c>
      <c r="U90" s="122">
        <f t="shared" si="12"/>
        <v>50.142857142857146</v>
      </c>
      <c r="V90" s="123">
        <f t="shared" si="13"/>
        <v>0</v>
      </c>
      <c r="W90" s="123">
        <f t="shared" si="14"/>
        <v>0</v>
      </c>
      <c r="X90" s="124">
        <f t="shared" si="15"/>
        <v>0</v>
      </c>
      <c r="Y90" s="123">
        <f t="shared" si="16"/>
        <v>0</v>
      </c>
      <c r="Z90" s="123">
        <f t="shared" si="17"/>
        <v>0</v>
      </c>
      <c r="AA90" s="91" t="s">
        <v>790</v>
      </c>
      <c r="AB90" s="91" t="s">
        <v>792</v>
      </c>
      <c r="AC90" s="132" t="s">
        <v>761</v>
      </c>
      <c r="AD90" s="60"/>
      <c r="AE90" s="98"/>
      <c r="AF90" s="98"/>
      <c r="AG90" s="98"/>
      <c r="AH90" s="98"/>
      <c r="AI90" s="98"/>
      <c r="AJ90" s="98"/>
      <c r="AK90" s="99"/>
      <c r="AL90" s="135">
        <v>0</v>
      </c>
      <c r="AM90" s="99">
        <v>0</v>
      </c>
      <c r="AN90" s="134">
        <v>0</v>
      </c>
      <c r="AO90" s="96" t="s">
        <v>159</v>
      </c>
      <c r="AP90" s="96" t="s">
        <v>543</v>
      </c>
      <c r="AQ90" s="128"/>
      <c r="AR90" s="128"/>
    </row>
    <row r="91" spans="1:44" s="130" customFormat="1" ht="60.75" customHeight="1" thickBot="1">
      <c r="A91" s="131">
        <v>83</v>
      </c>
      <c r="B91" s="125" t="s">
        <v>718</v>
      </c>
      <c r="C91" s="152" t="s">
        <v>418</v>
      </c>
      <c r="D91" s="125" t="s">
        <v>157</v>
      </c>
      <c r="E91" s="125" t="s">
        <v>806</v>
      </c>
      <c r="F91" s="125">
        <v>48</v>
      </c>
      <c r="G91" s="125" t="s">
        <v>417</v>
      </c>
      <c r="H91" s="125" t="s">
        <v>168</v>
      </c>
      <c r="I91" s="125" t="s">
        <v>193</v>
      </c>
      <c r="J91" s="125" t="s">
        <v>512</v>
      </c>
      <c r="K91" s="93" t="s">
        <v>511</v>
      </c>
      <c r="L91" s="93" t="s">
        <v>510</v>
      </c>
      <c r="M91" s="74">
        <v>1</v>
      </c>
      <c r="N91" s="93" t="s">
        <v>509</v>
      </c>
      <c r="O91" s="93"/>
      <c r="P91" s="93" t="s">
        <v>508</v>
      </c>
      <c r="Q91" s="93" t="s">
        <v>508</v>
      </c>
      <c r="R91" s="74">
        <v>1</v>
      </c>
      <c r="S91" s="97" t="s">
        <v>416</v>
      </c>
      <c r="T91" s="97" t="s">
        <v>479</v>
      </c>
      <c r="U91" s="122">
        <f t="shared" ref="U91:U101" si="18">DATEDIF(S91,T91,"D")/7</f>
        <v>44.428571428571431</v>
      </c>
      <c r="V91" s="123">
        <f t="shared" ref="V91:V101" si="19">+AL91</f>
        <v>100</v>
      </c>
      <c r="W91" s="123">
        <f t="shared" ref="W91:W101" si="20">IF(R91=0,0,IF(V91/R91&gt;1,1,V91/R91))</f>
        <v>1</v>
      </c>
      <c r="X91" s="124">
        <f t="shared" ref="X91:X101" si="21">U91*W91</f>
        <v>44.428571428571431</v>
      </c>
      <c r="Y91" s="123">
        <f t="shared" ref="Y91:Y101" si="22">IF(T91&lt;=$Y$4,X91,0)</f>
        <v>0</v>
      </c>
      <c r="Z91" s="123">
        <f t="shared" ref="Z91:Z101" si="23">IF($Y$4&gt;=T91,U91,0)</f>
        <v>0</v>
      </c>
      <c r="AA91" s="91" t="s">
        <v>790</v>
      </c>
      <c r="AB91" s="91" t="s">
        <v>793</v>
      </c>
      <c r="AC91" s="132" t="s">
        <v>755</v>
      </c>
      <c r="AD91" s="60"/>
      <c r="AE91" s="142"/>
      <c r="AF91" s="143"/>
      <c r="AG91" s="143"/>
      <c r="AH91" s="143"/>
      <c r="AI91" s="143"/>
      <c r="AJ91" s="143"/>
      <c r="AK91" s="99"/>
      <c r="AL91" s="135">
        <v>100</v>
      </c>
      <c r="AM91" s="99" t="s">
        <v>507</v>
      </c>
      <c r="AN91" s="134">
        <v>100</v>
      </c>
      <c r="AO91" s="96" t="s">
        <v>185</v>
      </c>
      <c r="AP91" s="96" t="s">
        <v>543</v>
      </c>
      <c r="AQ91" s="128">
        <v>5</v>
      </c>
      <c r="AR91" s="128">
        <v>1</v>
      </c>
    </row>
    <row r="92" spans="1:44" s="130" customFormat="1" ht="60.75" customHeight="1" thickBot="1">
      <c r="A92" s="131">
        <v>84</v>
      </c>
      <c r="B92" s="125" t="s">
        <v>719</v>
      </c>
      <c r="C92" s="125" t="s">
        <v>418</v>
      </c>
      <c r="D92" s="125" t="s">
        <v>157</v>
      </c>
      <c r="E92" s="125" t="s">
        <v>806</v>
      </c>
      <c r="F92" s="125">
        <v>48</v>
      </c>
      <c r="G92" s="125" t="s">
        <v>417</v>
      </c>
      <c r="H92" s="126" t="s">
        <v>176</v>
      </c>
      <c r="I92" s="126" t="s">
        <v>183</v>
      </c>
      <c r="J92" s="125" t="s">
        <v>497</v>
      </c>
      <c r="K92" s="93" t="s">
        <v>496</v>
      </c>
      <c r="L92" s="93" t="s">
        <v>495</v>
      </c>
      <c r="M92" s="74">
        <v>1</v>
      </c>
      <c r="N92" s="93" t="s">
        <v>494</v>
      </c>
      <c r="O92" s="93"/>
      <c r="P92" s="93" t="s">
        <v>493</v>
      </c>
      <c r="Q92" s="93" t="s">
        <v>493</v>
      </c>
      <c r="R92" s="74">
        <v>1</v>
      </c>
      <c r="S92" s="97" t="s">
        <v>416</v>
      </c>
      <c r="T92" s="97" t="s">
        <v>479</v>
      </c>
      <c r="U92" s="122">
        <f t="shared" si="18"/>
        <v>44.428571428571431</v>
      </c>
      <c r="V92" s="123">
        <f t="shared" si="19"/>
        <v>100</v>
      </c>
      <c r="W92" s="123">
        <f t="shared" si="20"/>
        <v>1</v>
      </c>
      <c r="X92" s="124">
        <f t="shared" si="21"/>
        <v>44.428571428571431</v>
      </c>
      <c r="Y92" s="123">
        <f t="shared" si="22"/>
        <v>0</v>
      </c>
      <c r="Z92" s="123">
        <f t="shared" si="23"/>
        <v>0</v>
      </c>
      <c r="AA92" s="91" t="s">
        <v>790</v>
      </c>
      <c r="AB92" s="91" t="s">
        <v>793</v>
      </c>
      <c r="AC92" s="132" t="s">
        <v>753</v>
      </c>
      <c r="AD92" s="60"/>
      <c r="AE92" s="153"/>
      <c r="AF92" s="154"/>
      <c r="AG92" s="154"/>
      <c r="AH92" s="155"/>
      <c r="AI92" s="155"/>
      <c r="AJ92" s="154"/>
      <c r="AK92" s="99"/>
      <c r="AL92" s="135">
        <v>100</v>
      </c>
      <c r="AM92" s="99" t="s">
        <v>486</v>
      </c>
      <c r="AN92" s="134">
        <v>100</v>
      </c>
      <c r="AO92" s="96" t="s">
        <v>185</v>
      </c>
      <c r="AP92" s="96" t="s">
        <v>543</v>
      </c>
      <c r="AQ92" s="128">
        <v>5</v>
      </c>
      <c r="AR92" s="128">
        <v>1</v>
      </c>
    </row>
    <row r="93" spans="1:44" s="130" customFormat="1" ht="60.75" customHeight="1" thickBot="1">
      <c r="A93" s="131">
        <v>85</v>
      </c>
      <c r="B93" s="125" t="s">
        <v>720</v>
      </c>
      <c r="C93" s="125" t="s">
        <v>418</v>
      </c>
      <c r="D93" s="125" t="s">
        <v>157</v>
      </c>
      <c r="E93" s="125" t="s">
        <v>806</v>
      </c>
      <c r="F93" s="125">
        <v>48</v>
      </c>
      <c r="G93" s="125" t="s">
        <v>417</v>
      </c>
      <c r="H93" s="126" t="s">
        <v>176</v>
      </c>
      <c r="I93" s="126" t="s">
        <v>183</v>
      </c>
      <c r="J93" s="125" t="s">
        <v>492</v>
      </c>
      <c r="K93" s="93" t="s">
        <v>491</v>
      </c>
      <c r="L93" s="93" t="s">
        <v>490</v>
      </c>
      <c r="M93" s="74">
        <v>1</v>
      </c>
      <c r="N93" s="93" t="s">
        <v>489</v>
      </c>
      <c r="O93" s="93"/>
      <c r="P93" s="93" t="s">
        <v>488</v>
      </c>
      <c r="Q93" s="93" t="s">
        <v>487</v>
      </c>
      <c r="R93" s="74">
        <v>1</v>
      </c>
      <c r="S93" s="97" t="s">
        <v>416</v>
      </c>
      <c r="T93" s="97" t="s">
        <v>479</v>
      </c>
      <c r="U93" s="122">
        <f t="shared" si="18"/>
        <v>44.428571428571431</v>
      </c>
      <c r="V93" s="123">
        <f t="shared" si="19"/>
        <v>100</v>
      </c>
      <c r="W93" s="123">
        <f t="shared" si="20"/>
        <v>1</v>
      </c>
      <c r="X93" s="124">
        <f t="shared" si="21"/>
        <v>44.428571428571431</v>
      </c>
      <c r="Y93" s="123">
        <f t="shared" si="22"/>
        <v>0</v>
      </c>
      <c r="Z93" s="123">
        <f t="shared" si="23"/>
        <v>0</v>
      </c>
      <c r="AA93" s="91" t="s">
        <v>790</v>
      </c>
      <c r="AB93" s="91" t="s">
        <v>793</v>
      </c>
      <c r="AC93" s="132" t="s">
        <v>753</v>
      </c>
      <c r="AD93" s="60"/>
      <c r="AE93" s="98"/>
      <c r="AF93" s="98"/>
      <c r="AG93" s="98"/>
      <c r="AH93" s="98"/>
      <c r="AI93" s="98"/>
      <c r="AJ93" s="98"/>
      <c r="AK93" s="99"/>
      <c r="AL93" s="135">
        <v>100</v>
      </c>
      <c r="AM93" s="99" t="s">
        <v>486</v>
      </c>
      <c r="AN93" s="134">
        <v>100</v>
      </c>
      <c r="AO93" s="96" t="s">
        <v>185</v>
      </c>
      <c r="AP93" s="96" t="s">
        <v>543</v>
      </c>
      <c r="AQ93" s="128">
        <v>5</v>
      </c>
      <c r="AR93" s="128">
        <v>1</v>
      </c>
    </row>
    <row r="94" spans="1:44" s="130" customFormat="1" ht="60.75" customHeight="1" thickBot="1">
      <c r="A94" s="131">
        <v>86</v>
      </c>
      <c r="B94" s="125" t="s">
        <v>721</v>
      </c>
      <c r="C94" s="125" t="s">
        <v>177</v>
      </c>
      <c r="D94" s="125" t="s">
        <v>157</v>
      </c>
      <c r="E94" s="125" t="s">
        <v>806</v>
      </c>
      <c r="F94" s="125">
        <v>53</v>
      </c>
      <c r="G94" s="125" t="s">
        <v>169</v>
      </c>
      <c r="H94" s="125" t="s">
        <v>168</v>
      </c>
      <c r="I94" s="125" t="s">
        <v>193</v>
      </c>
      <c r="J94" s="125" t="s">
        <v>310</v>
      </c>
      <c r="K94" s="93" t="s">
        <v>320</v>
      </c>
      <c r="L94" s="93" t="s">
        <v>319</v>
      </c>
      <c r="M94" s="74">
        <v>1</v>
      </c>
      <c r="N94" s="93" t="s">
        <v>240</v>
      </c>
      <c r="O94" s="93"/>
      <c r="P94" s="93" t="s">
        <v>239</v>
      </c>
      <c r="Q94" s="93" t="s">
        <v>318</v>
      </c>
      <c r="R94" s="74">
        <v>1</v>
      </c>
      <c r="S94" s="97" t="s">
        <v>170</v>
      </c>
      <c r="T94" s="97" t="s">
        <v>196</v>
      </c>
      <c r="U94" s="122">
        <f t="shared" si="18"/>
        <v>22.142857142857142</v>
      </c>
      <c r="V94" s="123">
        <f t="shared" si="19"/>
        <v>100</v>
      </c>
      <c r="W94" s="123">
        <f t="shared" si="20"/>
        <v>1</v>
      </c>
      <c r="X94" s="124">
        <f t="shared" si="21"/>
        <v>22.142857142857142</v>
      </c>
      <c r="Y94" s="123">
        <f t="shared" si="22"/>
        <v>0</v>
      </c>
      <c r="Z94" s="123">
        <f t="shared" si="23"/>
        <v>0</v>
      </c>
      <c r="AA94" s="91" t="s">
        <v>790</v>
      </c>
      <c r="AB94" s="91" t="s">
        <v>793</v>
      </c>
      <c r="AC94" s="132" t="s">
        <v>755</v>
      </c>
      <c r="AD94" s="60"/>
      <c r="AE94" s="93"/>
      <c r="AF94" s="98"/>
      <c r="AG94" s="98"/>
      <c r="AH94" s="98"/>
      <c r="AI94" s="141"/>
      <c r="AJ94" s="98"/>
      <c r="AK94" s="99"/>
      <c r="AL94" s="135">
        <v>100</v>
      </c>
      <c r="AM94" s="99" t="s">
        <v>317</v>
      </c>
      <c r="AN94" s="134">
        <v>100</v>
      </c>
      <c r="AO94" s="96" t="s">
        <v>185</v>
      </c>
      <c r="AP94" s="96" t="s">
        <v>543</v>
      </c>
      <c r="AQ94" s="128">
        <v>5</v>
      </c>
      <c r="AR94" s="128">
        <v>1</v>
      </c>
    </row>
    <row r="95" spans="1:44" s="130" customFormat="1" ht="60.75" customHeight="1" thickBot="1">
      <c r="A95" s="131">
        <v>87</v>
      </c>
      <c r="B95" s="125" t="s">
        <v>722</v>
      </c>
      <c r="C95" s="125" t="s">
        <v>160</v>
      </c>
      <c r="D95" s="125" t="s">
        <v>157</v>
      </c>
      <c r="E95" s="125" t="s">
        <v>806</v>
      </c>
      <c r="F95" s="125">
        <v>57</v>
      </c>
      <c r="G95" s="125" t="s">
        <v>169</v>
      </c>
      <c r="H95" s="125" t="s">
        <v>168</v>
      </c>
      <c r="I95" s="125" t="s">
        <v>193</v>
      </c>
      <c r="J95" s="125" t="s">
        <v>310</v>
      </c>
      <c r="K95" s="93" t="s">
        <v>316</v>
      </c>
      <c r="L95" s="93" t="s">
        <v>315</v>
      </c>
      <c r="M95" s="74">
        <v>1</v>
      </c>
      <c r="N95" s="93" t="s">
        <v>314</v>
      </c>
      <c r="O95" s="93"/>
      <c r="P95" s="93" t="s">
        <v>313</v>
      </c>
      <c r="Q95" s="93" t="s">
        <v>312</v>
      </c>
      <c r="R95" s="74">
        <v>1</v>
      </c>
      <c r="S95" s="97" t="s">
        <v>160</v>
      </c>
      <c r="T95" s="97" t="s">
        <v>231</v>
      </c>
      <c r="U95" s="122">
        <f t="shared" si="18"/>
        <v>22.714285714285715</v>
      </c>
      <c r="V95" s="123">
        <f t="shared" si="19"/>
        <v>100</v>
      </c>
      <c r="W95" s="123">
        <f t="shared" si="20"/>
        <v>1</v>
      </c>
      <c r="X95" s="124">
        <f t="shared" si="21"/>
        <v>22.714285714285715</v>
      </c>
      <c r="Y95" s="123">
        <f t="shared" si="22"/>
        <v>0</v>
      </c>
      <c r="Z95" s="123">
        <f t="shared" si="23"/>
        <v>0</v>
      </c>
      <c r="AA95" s="91" t="s">
        <v>790</v>
      </c>
      <c r="AB95" s="91" t="s">
        <v>793</v>
      </c>
      <c r="AC95" s="132" t="s">
        <v>755</v>
      </c>
      <c r="AD95" s="60"/>
      <c r="AE95" s="94"/>
      <c r="AF95" s="98"/>
      <c r="AG95" s="98"/>
      <c r="AH95" s="141"/>
      <c r="AI95" s="98"/>
      <c r="AJ95" s="98"/>
      <c r="AK95" s="99"/>
      <c r="AL95" s="135">
        <v>100</v>
      </c>
      <c r="AM95" s="99" t="s">
        <v>311</v>
      </c>
      <c r="AN95" s="134">
        <v>100</v>
      </c>
      <c r="AO95" s="96" t="s">
        <v>185</v>
      </c>
      <c r="AP95" s="96" t="s">
        <v>543</v>
      </c>
      <c r="AQ95" s="128">
        <v>5</v>
      </c>
      <c r="AR95" s="128">
        <v>1</v>
      </c>
    </row>
    <row r="96" spans="1:44" s="130" customFormat="1" ht="60.75" customHeight="1" thickBot="1">
      <c r="A96" s="131">
        <v>88</v>
      </c>
      <c r="B96" s="125" t="s">
        <v>723</v>
      </c>
      <c r="C96" s="125" t="s">
        <v>160</v>
      </c>
      <c r="D96" s="125" t="s">
        <v>157</v>
      </c>
      <c r="E96" s="125" t="s">
        <v>806</v>
      </c>
      <c r="F96" s="125">
        <v>57</v>
      </c>
      <c r="G96" s="125" t="s">
        <v>169</v>
      </c>
      <c r="H96" s="125" t="s">
        <v>168</v>
      </c>
      <c r="I96" s="125" t="s">
        <v>193</v>
      </c>
      <c r="J96" s="125" t="s">
        <v>274</v>
      </c>
      <c r="K96" s="93" t="s">
        <v>273</v>
      </c>
      <c r="L96" s="93" t="s">
        <v>272</v>
      </c>
      <c r="M96" s="74">
        <v>1</v>
      </c>
      <c r="N96" s="93" t="s">
        <v>271</v>
      </c>
      <c r="O96" s="93"/>
      <c r="P96" s="93" t="s">
        <v>270</v>
      </c>
      <c r="Q96" s="93" t="s">
        <v>269</v>
      </c>
      <c r="R96" s="74">
        <v>1</v>
      </c>
      <c r="S96" s="97" t="s">
        <v>160</v>
      </c>
      <c r="T96" s="97" t="s">
        <v>231</v>
      </c>
      <c r="U96" s="122">
        <f t="shared" si="18"/>
        <v>22.714285714285715</v>
      </c>
      <c r="V96" s="123">
        <f t="shared" si="19"/>
        <v>100</v>
      </c>
      <c r="W96" s="123">
        <f t="shared" si="20"/>
        <v>1</v>
      </c>
      <c r="X96" s="124">
        <f t="shared" si="21"/>
        <v>22.714285714285715</v>
      </c>
      <c r="Y96" s="123">
        <f t="shared" si="22"/>
        <v>0</v>
      </c>
      <c r="Z96" s="123">
        <f t="shared" si="23"/>
        <v>0</v>
      </c>
      <c r="AA96" s="91" t="s">
        <v>790</v>
      </c>
      <c r="AB96" s="91" t="s">
        <v>793</v>
      </c>
      <c r="AC96" s="132" t="s">
        <v>755</v>
      </c>
      <c r="AD96" s="60"/>
      <c r="AE96" s="94"/>
      <c r="AF96" s="98"/>
      <c r="AG96" s="98"/>
      <c r="AH96" s="141"/>
      <c r="AI96" s="141"/>
      <c r="AJ96" s="98"/>
      <c r="AK96" s="99"/>
      <c r="AL96" s="135">
        <v>100</v>
      </c>
      <c r="AM96" s="99" t="s">
        <v>268</v>
      </c>
      <c r="AN96" s="134">
        <v>100</v>
      </c>
      <c r="AO96" s="96" t="s">
        <v>185</v>
      </c>
      <c r="AP96" s="96" t="s">
        <v>543</v>
      </c>
      <c r="AQ96" s="128">
        <v>5</v>
      </c>
      <c r="AR96" s="128">
        <v>1</v>
      </c>
    </row>
    <row r="97" spans="1:44" s="130" customFormat="1" ht="60.75" customHeight="1" thickBot="1">
      <c r="A97" s="131">
        <v>89</v>
      </c>
      <c r="B97" s="125" t="s">
        <v>724</v>
      </c>
      <c r="C97" s="125" t="s">
        <v>160</v>
      </c>
      <c r="D97" s="125" t="s">
        <v>157</v>
      </c>
      <c r="E97" s="125" t="s">
        <v>806</v>
      </c>
      <c r="F97" s="125">
        <v>57</v>
      </c>
      <c r="G97" s="125" t="s">
        <v>169</v>
      </c>
      <c r="H97" s="125" t="s">
        <v>168</v>
      </c>
      <c r="I97" s="125" t="s">
        <v>193</v>
      </c>
      <c r="J97" s="125" t="s">
        <v>259</v>
      </c>
      <c r="K97" s="93" t="s">
        <v>267</v>
      </c>
      <c r="L97" s="93" t="s">
        <v>266</v>
      </c>
      <c r="M97" s="74">
        <v>1</v>
      </c>
      <c r="N97" s="93" t="s">
        <v>265</v>
      </c>
      <c r="O97" s="93"/>
      <c r="P97" s="93" t="s">
        <v>264</v>
      </c>
      <c r="Q97" s="93" t="s">
        <v>263</v>
      </c>
      <c r="R97" s="74">
        <v>1</v>
      </c>
      <c r="S97" s="97" t="s">
        <v>160</v>
      </c>
      <c r="T97" s="97" t="s">
        <v>231</v>
      </c>
      <c r="U97" s="122">
        <f t="shared" si="18"/>
        <v>22.714285714285715</v>
      </c>
      <c r="V97" s="123">
        <f t="shared" si="19"/>
        <v>100</v>
      </c>
      <c r="W97" s="123">
        <f t="shared" si="20"/>
        <v>1</v>
      </c>
      <c r="X97" s="124">
        <f t="shared" si="21"/>
        <v>22.714285714285715</v>
      </c>
      <c r="Y97" s="123">
        <f t="shared" si="22"/>
        <v>0</v>
      </c>
      <c r="Z97" s="123">
        <f t="shared" si="23"/>
        <v>0</v>
      </c>
      <c r="AA97" s="91" t="s">
        <v>790</v>
      </c>
      <c r="AB97" s="91" t="s">
        <v>793</v>
      </c>
      <c r="AC97" s="132" t="s">
        <v>755</v>
      </c>
      <c r="AD97" s="60"/>
      <c r="AE97" s="139"/>
      <c r="AF97" s="98"/>
      <c r="AG97" s="98"/>
      <c r="AH97" s="139"/>
      <c r="AI97" s="98"/>
      <c r="AJ97" s="98"/>
      <c r="AK97" s="99"/>
      <c r="AL97" s="135">
        <v>100</v>
      </c>
      <c r="AM97" s="99" t="s">
        <v>262</v>
      </c>
      <c r="AN97" s="134">
        <v>100</v>
      </c>
      <c r="AO97" s="96" t="s">
        <v>185</v>
      </c>
      <c r="AP97" s="96" t="s">
        <v>543</v>
      </c>
      <c r="AQ97" s="128">
        <v>5</v>
      </c>
      <c r="AR97" s="128">
        <v>1</v>
      </c>
    </row>
    <row r="98" spans="1:44" s="130" customFormat="1" ht="60.75" customHeight="1" thickBot="1">
      <c r="A98" s="131">
        <v>90</v>
      </c>
      <c r="B98" s="125" t="s">
        <v>725</v>
      </c>
      <c r="C98" s="125" t="s">
        <v>177</v>
      </c>
      <c r="D98" s="125" t="s">
        <v>157</v>
      </c>
      <c r="E98" s="125" t="s">
        <v>806</v>
      </c>
      <c r="F98" s="125">
        <v>53</v>
      </c>
      <c r="G98" s="125" t="s">
        <v>169</v>
      </c>
      <c r="H98" s="125" t="s">
        <v>168</v>
      </c>
      <c r="I98" s="125" t="s">
        <v>193</v>
      </c>
      <c r="J98" s="125" t="s">
        <v>229</v>
      </c>
      <c r="K98" s="93" t="s">
        <v>242</v>
      </c>
      <c r="L98" s="93" t="s">
        <v>241</v>
      </c>
      <c r="M98" s="74">
        <v>1</v>
      </c>
      <c r="N98" s="93" t="s">
        <v>240</v>
      </c>
      <c r="O98" s="93"/>
      <c r="P98" s="93" t="s">
        <v>239</v>
      </c>
      <c r="Q98" s="93" t="s">
        <v>238</v>
      </c>
      <c r="R98" s="74">
        <v>1</v>
      </c>
      <c r="S98" s="97" t="s">
        <v>170</v>
      </c>
      <c r="T98" s="97" t="s">
        <v>196</v>
      </c>
      <c r="U98" s="122">
        <f t="shared" si="18"/>
        <v>22.142857142857142</v>
      </c>
      <c r="V98" s="123">
        <f t="shared" si="19"/>
        <v>100</v>
      </c>
      <c r="W98" s="123">
        <f t="shared" si="20"/>
        <v>1</v>
      </c>
      <c r="X98" s="124">
        <f t="shared" si="21"/>
        <v>22.142857142857142</v>
      </c>
      <c r="Y98" s="123">
        <f t="shared" si="22"/>
        <v>0</v>
      </c>
      <c r="Z98" s="123">
        <f t="shared" si="23"/>
        <v>0</v>
      </c>
      <c r="AA98" s="91" t="s">
        <v>790</v>
      </c>
      <c r="AB98" s="91" t="s">
        <v>793</v>
      </c>
      <c r="AC98" s="132" t="s">
        <v>755</v>
      </c>
      <c r="AD98" s="60"/>
      <c r="AE98" s="94"/>
      <c r="AF98" s="98"/>
      <c r="AG98" s="98"/>
      <c r="AH98" s="141"/>
      <c r="AI98" s="141"/>
      <c r="AJ98" s="98"/>
      <c r="AK98" s="99"/>
      <c r="AL98" s="135">
        <v>100</v>
      </c>
      <c r="AM98" s="99" t="s">
        <v>237</v>
      </c>
      <c r="AN98" s="134">
        <v>100</v>
      </c>
      <c r="AO98" s="96" t="s">
        <v>185</v>
      </c>
      <c r="AP98" s="96" t="s">
        <v>543</v>
      </c>
      <c r="AQ98" s="128">
        <v>5</v>
      </c>
      <c r="AR98" s="128">
        <v>1</v>
      </c>
    </row>
    <row r="99" spans="1:44" s="130" customFormat="1" ht="60.75" customHeight="1" thickBot="1">
      <c r="A99" s="131">
        <v>91</v>
      </c>
      <c r="B99" s="125" t="s">
        <v>726</v>
      </c>
      <c r="C99" s="125" t="s">
        <v>160</v>
      </c>
      <c r="D99" s="125" t="s">
        <v>157</v>
      </c>
      <c r="E99" s="125" t="s">
        <v>806</v>
      </c>
      <c r="F99" s="125">
        <v>57</v>
      </c>
      <c r="G99" s="125" t="s">
        <v>169</v>
      </c>
      <c r="H99" s="125" t="s">
        <v>168</v>
      </c>
      <c r="I99" s="125" t="s">
        <v>193</v>
      </c>
      <c r="J99" s="125" t="s">
        <v>229</v>
      </c>
      <c r="K99" s="93" t="s">
        <v>236</v>
      </c>
      <c r="L99" s="93" t="s">
        <v>235</v>
      </c>
      <c r="M99" s="74">
        <v>1</v>
      </c>
      <c r="N99" s="93" t="s">
        <v>234</v>
      </c>
      <c r="O99" s="93"/>
      <c r="P99" s="93" t="s">
        <v>233</v>
      </c>
      <c r="Q99" s="93" t="s">
        <v>232</v>
      </c>
      <c r="R99" s="74">
        <v>1</v>
      </c>
      <c r="S99" s="97" t="s">
        <v>160</v>
      </c>
      <c r="T99" s="97" t="s">
        <v>231</v>
      </c>
      <c r="U99" s="122">
        <f t="shared" si="18"/>
        <v>22.714285714285715</v>
      </c>
      <c r="V99" s="123">
        <f t="shared" si="19"/>
        <v>100</v>
      </c>
      <c r="W99" s="123">
        <f t="shared" si="20"/>
        <v>1</v>
      </c>
      <c r="X99" s="124">
        <f t="shared" si="21"/>
        <v>22.714285714285715</v>
      </c>
      <c r="Y99" s="123">
        <f t="shared" si="22"/>
        <v>0</v>
      </c>
      <c r="Z99" s="123">
        <f t="shared" si="23"/>
        <v>0</v>
      </c>
      <c r="AA99" s="91" t="s">
        <v>790</v>
      </c>
      <c r="AB99" s="91" t="s">
        <v>793</v>
      </c>
      <c r="AC99" s="132" t="s">
        <v>755</v>
      </c>
      <c r="AD99" s="60"/>
      <c r="AE99" s="98"/>
      <c r="AF99" s="98"/>
      <c r="AG99" s="98"/>
      <c r="AH99" s="98"/>
      <c r="AI99" s="98"/>
      <c r="AJ99" s="98"/>
      <c r="AK99" s="99"/>
      <c r="AL99" s="135">
        <v>100</v>
      </c>
      <c r="AM99" s="99" t="s">
        <v>230</v>
      </c>
      <c r="AN99" s="134">
        <v>100</v>
      </c>
      <c r="AO99" s="96" t="s">
        <v>185</v>
      </c>
      <c r="AP99" s="96" t="s">
        <v>543</v>
      </c>
      <c r="AQ99" s="128">
        <v>5</v>
      </c>
      <c r="AR99" s="128">
        <v>1</v>
      </c>
    </row>
    <row r="100" spans="1:44" s="130" customFormat="1" ht="60.75" customHeight="1" thickBot="1">
      <c r="A100" s="131">
        <v>92</v>
      </c>
      <c r="B100" s="125" t="s">
        <v>727</v>
      </c>
      <c r="C100" s="125" t="s">
        <v>177</v>
      </c>
      <c r="D100" s="125" t="s">
        <v>157</v>
      </c>
      <c r="E100" s="125" t="s">
        <v>806</v>
      </c>
      <c r="F100" s="125">
        <v>53</v>
      </c>
      <c r="G100" s="125" t="s">
        <v>169</v>
      </c>
      <c r="H100" s="125" t="s">
        <v>168</v>
      </c>
      <c r="I100" s="125" t="s">
        <v>193</v>
      </c>
      <c r="J100" s="125" t="s">
        <v>209</v>
      </c>
      <c r="K100" s="93" t="s">
        <v>208</v>
      </c>
      <c r="L100" s="93" t="s">
        <v>207</v>
      </c>
      <c r="M100" s="74">
        <v>1</v>
      </c>
      <c r="N100" s="93" t="s">
        <v>206</v>
      </c>
      <c r="O100" s="93"/>
      <c r="P100" s="93" t="s">
        <v>205</v>
      </c>
      <c r="Q100" s="93" t="s">
        <v>204</v>
      </c>
      <c r="R100" s="74">
        <v>1</v>
      </c>
      <c r="S100" s="97" t="s">
        <v>170</v>
      </c>
      <c r="T100" s="97" t="s">
        <v>203</v>
      </c>
      <c r="U100" s="122">
        <f t="shared" si="18"/>
        <v>30.571428571428573</v>
      </c>
      <c r="V100" s="123">
        <f t="shared" si="19"/>
        <v>100</v>
      </c>
      <c r="W100" s="123">
        <f t="shared" si="20"/>
        <v>1</v>
      </c>
      <c r="X100" s="124">
        <f t="shared" si="21"/>
        <v>30.571428571428573</v>
      </c>
      <c r="Y100" s="123">
        <f t="shared" si="22"/>
        <v>0</v>
      </c>
      <c r="Z100" s="123">
        <f t="shared" si="23"/>
        <v>0</v>
      </c>
      <c r="AA100" s="91" t="s">
        <v>790</v>
      </c>
      <c r="AB100" s="91" t="s">
        <v>793</v>
      </c>
      <c r="AC100" s="132" t="s">
        <v>755</v>
      </c>
      <c r="AD100" s="60"/>
      <c r="AE100" s="98"/>
      <c r="AF100" s="98"/>
      <c r="AG100" s="98"/>
      <c r="AH100" s="98"/>
      <c r="AI100" s="98"/>
      <c r="AJ100" s="98"/>
      <c r="AK100" s="99"/>
      <c r="AL100" s="135">
        <v>100</v>
      </c>
      <c r="AM100" s="99" t="s">
        <v>202</v>
      </c>
      <c r="AN100" s="134">
        <v>100</v>
      </c>
      <c r="AO100" s="96" t="s">
        <v>185</v>
      </c>
      <c r="AP100" s="96" t="s">
        <v>543</v>
      </c>
      <c r="AQ100" s="128">
        <v>5</v>
      </c>
      <c r="AR100" s="128">
        <v>1</v>
      </c>
    </row>
    <row r="101" spans="1:44" s="130" customFormat="1" ht="60.75" customHeight="1" thickBot="1">
      <c r="A101" s="131">
        <v>93</v>
      </c>
      <c r="B101" s="125" t="s">
        <v>728</v>
      </c>
      <c r="C101" s="125" t="s">
        <v>177</v>
      </c>
      <c r="D101" s="125" t="s">
        <v>157</v>
      </c>
      <c r="E101" s="125" t="s">
        <v>806</v>
      </c>
      <c r="F101" s="125">
        <v>53</v>
      </c>
      <c r="G101" s="125" t="s">
        <v>169</v>
      </c>
      <c r="H101" s="125" t="s">
        <v>168</v>
      </c>
      <c r="I101" s="125" t="s">
        <v>193</v>
      </c>
      <c r="J101" s="125" t="s">
        <v>201</v>
      </c>
      <c r="K101" s="93" t="s">
        <v>200</v>
      </c>
      <c r="L101" s="93" t="s">
        <v>199</v>
      </c>
      <c r="M101" s="74">
        <v>1</v>
      </c>
      <c r="N101" s="93" t="s">
        <v>198</v>
      </c>
      <c r="O101" s="93"/>
      <c r="P101" s="93" t="s">
        <v>197</v>
      </c>
      <c r="Q101" s="93" t="s">
        <v>197</v>
      </c>
      <c r="R101" s="74">
        <v>1</v>
      </c>
      <c r="S101" s="97" t="s">
        <v>170</v>
      </c>
      <c r="T101" s="97" t="s">
        <v>196</v>
      </c>
      <c r="U101" s="122">
        <f t="shared" si="18"/>
        <v>22.142857142857142</v>
      </c>
      <c r="V101" s="123">
        <f t="shared" si="19"/>
        <v>100</v>
      </c>
      <c r="W101" s="123">
        <f t="shared" si="20"/>
        <v>1</v>
      </c>
      <c r="X101" s="124">
        <f t="shared" si="21"/>
        <v>22.142857142857142</v>
      </c>
      <c r="Y101" s="123">
        <f t="shared" si="22"/>
        <v>0</v>
      </c>
      <c r="Z101" s="123">
        <f t="shared" si="23"/>
        <v>0</v>
      </c>
      <c r="AA101" s="91" t="s">
        <v>790</v>
      </c>
      <c r="AB101" s="91" t="s">
        <v>793</v>
      </c>
      <c r="AC101" s="132" t="s">
        <v>755</v>
      </c>
      <c r="AD101" s="60"/>
      <c r="AE101" s="98"/>
      <c r="AF101" s="98"/>
      <c r="AG101" s="98"/>
      <c r="AH101" s="141"/>
      <c r="AI101" s="141"/>
      <c r="AJ101" s="98"/>
      <c r="AK101" s="99"/>
      <c r="AL101" s="135">
        <v>100</v>
      </c>
      <c r="AM101" s="99" t="s">
        <v>195</v>
      </c>
      <c r="AN101" s="134">
        <v>100</v>
      </c>
      <c r="AO101" s="96" t="s">
        <v>185</v>
      </c>
      <c r="AP101" s="96" t="s">
        <v>543</v>
      </c>
      <c r="AQ101" s="128">
        <v>5</v>
      </c>
      <c r="AR101" s="128">
        <v>1</v>
      </c>
    </row>
    <row r="102" spans="1:44" s="130" customFormat="1" ht="60.75" customHeight="1">
      <c r="A102" s="131">
        <v>94</v>
      </c>
      <c r="B102" s="125" t="s">
        <v>729</v>
      </c>
      <c r="C102" s="152">
        <v>43361</v>
      </c>
      <c r="D102" s="125" t="s">
        <v>157</v>
      </c>
      <c r="E102" s="125" t="s">
        <v>567</v>
      </c>
      <c r="F102" s="125">
        <v>54</v>
      </c>
      <c r="G102" s="125" t="s">
        <v>417</v>
      </c>
      <c r="H102" s="126"/>
      <c r="I102" s="126"/>
      <c r="J102" s="125" t="s">
        <v>807</v>
      </c>
      <c r="K102" s="93" t="s">
        <v>658</v>
      </c>
      <c r="L102" s="93" t="s">
        <v>821</v>
      </c>
      <c r="M102" s="74">
        <v>1</v>
      </c>
      <c r="N102" s="93" t="s">
        <v>659</v>
      </c>
      <c r="O102" s="93" t="s">
        <v>821</v>
      </c>
      <c r="P102" s="93" t="s">
        <v>660</v>
      </c>
      <c r="Q102" s="93" t="s">
        <v>661</v>
      </c>
      <c r="R102" s="74">
        <v>1</v>
      </c>
      <c r="S102" s="104">
        <v>43374</v>
      </c>
      <c r="T102" s="104">
        <v>43374</v>
      </c>
      <c r="U102" s="91">
        <v>43725</v>
      </c>
      <c r="V102" s="129"/>
      <c r="W102" s="99"/>
      <c r="X102" s="134"/>
      <c r="Y102" s="96"/>
      <c r="Z102" s="96"/>
      <c r="AA102" s="99"/>
      <c r="AB102" s="91" t="s">
        <v>792</v>
      </c>
      <c r="AC102" s="129" t="s">
        <v>808</v>
      </c>
      <c r="AD102" s="99"/>
      <c r="AE102" s="99"/>
      <c r="AF102" s="99"/>
      <c r="AG102" s="99"/>
      <c r="AH102" s="99"/>
      <c r="AI102" s="99"/>
      <c r="AJ102" s="99"/>
      <c r="AK102" s="99"/>
      <c r="AL102" s="99"/>
      <c r="AM102" s="99">
        <v>0</v>
      </c>
      <c r="AN102" s="134">
        <v>0</v>
      </c>
      <c r="AO102" s="96" t="s">
        <v>159</v>
      </c>
      <c r="AP102" s="96" t="s">
        <v>543</v>
      </c>
    </row>
    <row r="103" spans="1:44" s="130" customFormat="1" ht="60.75" customHeight="1">
      <c r="A103" s="131">
        <v>95</v>
      </c>
      <c r="B103" s="125" t="s">
        <v>730</v>
      </c>
      <c r="C103" s="152">
        <v>43361</v>
      </c>
      <c r="D103" s="125" t="s">
        <v>157</v>
      </c>
      <c r="E103" s="125" t="s">
        <v>567</v>
      </c>
      <c r="F103" s="125">
        <v>54</v>
      </c>
      <c r="G103" s="125" t="s">
        <v>417</v>
      </c>
      <c r="H103" s="126"/>
      <c r="I103" s="126"/>
      <c r="J103" s="125" t="s">
        <v>807</v>
      </c>
      <c r="K103" s="93" t="s">
        <v>809</v>
      </c>
      <c r="L103" s="93" t="s">
        <v>821</v>
      </c>
      <c r="M103" s="74">
        <v>2</v>
      </c>
      <c r="N103" s="93" t="s">
        <v>810</v>
      </c>
      <c r="O103" s="93" t="s">
        <v>821</v>
      </c>
      <c r="P103" s="93" t="s">
        <v>664</v>
      </c>
      <c r="Q103" s="93" t="s">
        <v>811</v>
      </c>
      <c r="R103" s="74">
        <v>1</v>
      </c>
      <c r="S103" s="104">
        <v>43374</v>
      </c>
      <c r="T103" s="104">
        <v>43374</v>
      </c>
      <c r="U103" s="99">
        <v>43725</v>
      </c>
      <c r="V103" s="99"/>
      <c r="W103" s="99"/>
      <c r="X103" s="99"/>
      <c r="Y103" s="99"/>
      <c r="Z103" s="99"/>
      <c r="AA103" s="99"/>
      <c r="AB103" s="91" t="s">
        <v>792</v>
      </c>
      <c r="AC103" s="129" t="s">
        <v>808</v>
      </c>
      <c r="AD103" s="99"/>
      <c r="AE103" s="99"/>
      <c r="AF103" s="99"/>
      <c r="AG103" s="99"/>
      <c r="AH103" s="99"/>
      <c r="AI103" s="99"/>
      <c r="AJ103" s="99"/>
      <c r="AK103" s="99"/>
      <c r="AL103" s="99"/>
      <c r="AM103" s="99">
        <v>0</v>
      </c>
      <c r="AN103" s="134">
        <v>0</v>
      </c>
      <c r="AO103" s="96" t="s">
        <v>159</v>
      </c>
      <c r="AP103" s="96" t="s">
        <v>543</v>
      </c>
    </row>
    <row r="104" spans="1:44" s="130" customFormat="1" ht="60.75" customHeight="1">
      <c r="A104" s="131">
        <v>96</v>
      </c>
      <c r="B104" s="125" t="s">
        <v>731</v>
      </c>
      <c r="C104" s="152">
        <v>43361</v>
      </c>
      <c r="D104" s="125" t="s">
        <v>157</v>
      </c>
      <c r="E104" s="125" t="s">
        <v>567</v>
      </c>
      <c r="F104" s="125">
        <v>54</v>
      </c>
      <c r="G104" s="125" t="s">
        <v>417</v>
      </c>
      <c r="H104" s="126"/>
      <c r="I104" s="126"/>
      <c r="J104" s="125" t="s">
        <v>807</v>
      </c>
      <c r="K104" s="93" t="s">
        <v>812</v>
      </c>
      <c r="L104" s="93" t="s">
        <v>821</v>
      </c>
      <c r="M104" s="74">
        <v>3</v>
      </c>
      <c r="N104" s="93" t="s">
        <v>667</v>
      </c>
      <c r="O104" s="93" t="s">
        <v>821</v>
      </c>
      <c r="P104" s="93" t="s">
        <v>668</v>
      </c>
      <c r="Q104" s="93" t="s">
        <v>676</v>
      </c>
      <c r="R104" s="74">
        <v>1</v>
      </c>
      <c r="S104" s="104">
        <v>43374</v>
      </c>
      <c r="T104" s="104">
        <v>43374</v>
      </c>
      <c r="U104" s="99">
        <v>43725</v>
      </c>
      <c r="V104" s="99"/>
      <c r="W104" s="99"/>
      <c r="X104" s="99"/>
      <c r="Y104" s="99"/>
      <c r="Z104" s="99"/>
      <c r="AA104" s="99"/>
      <c r="AB104" s="91" t="s">
        <v>792</v>
      </c>
      <c r="AC104" s="129" t="s">
        <v>813</v>
      </c>
      <c r="AD104" s="99"/>
      <c r="AE104" s="99"/>
      <c r="AF104" s="99"/>
      <c r="AG104" s="99"/>
      <c r="AH104" s="99"/>
      <c r="AI104" s="99"/>
      <c r="AJ104" s="99"/>
      <c r="AK104" s="99"/>
      <c r="AL104" s="99"/>
      <c r="AM104" s="99">
        <v>0</v>
      </c>
      <c r="AN104" s="134">
        <v>0</v>
      </c>
      <c r="AO104" s="96" t="s">
        <v>159</v>
      </c>
      <c r="AP104" s="96" t="s">
        <v>543</v>
      </c>
    </row>
    <row r="105" spans="1:44" s="130" customFormat="1" ht="60.75" customHeight="1">
      <c r="A105" s="131">
        <v>97</v>
      </c>
      <c r="B105" s="125" t="s">
        <v>732</v>
      </c>
      <c r="C105" s="152">
        <v>43361</v>
      </c>
      <c r="D105" s="125" t="s">
        <v>157</v>
      </c>
      <c r="E105" s="125" t="s">
        <v>567</v>
      </c>
      <c r="F105" s="125">
        <v>54</v>
      </c>
      <c r="G105" s="125" t="s">
        <v>417</v>
      </c>
      <c r="H105" s="126"/>
      <c r="I105" s="126"/>
      <c r="J105" s="125" t="s">
        <v>807</v>
      </c>
      <c r="K105" s="93" t="s">
        <v>812</v>
      </c>
      <c r="L105" s="93" t="s">
        <v>821</v>
      </c>
      <c r="M105" s="74">
        <v>4</v>
      </c>
      <c r="N105" s="93" t="s">
        <v>814</v>
      </c>
      <c r="O105" s="93" t="s">
        <v>821</v>
      </c>
      <c r="P105" s="93" t="s">
        <v>815</v>
      </c>
      <c r="Q105" s="93" t="s">
        <v>816</v>
      </c>
      <c r="R105" s="74">
        <v>1</v>
      </c>
      <c r="S105" s="104">
        <v>43374</v>
      </c>
      <c r="T105" s="104">
        <v>43374</v>
      </c>
      <c r="U105" s="99">
        <v>43725</v>
      </c>
      <c r="V105" s="99"/>
      <c r="W105" s="99"/>
      <c r="X105" s="99"/>
      <c r="Y105" s="99"/>
      <c r="Z105" s="99"/>
      <c r="AA105" s="99"/>
      <c r="AB105" s="91" t="s">
        <v>792</v>
      </c>
      <c r="AC105" s="129" t="s">
        <v>817</v>
      </c>
      <c r="AD105" s="99"/>
      <c r="AE105" s="99"/>
      <c r="AF105" s="99"/>
      <c r="AG105" s="99"/>
      <c r="AH105" s="99"/>
      <c r="AI105" s="99"/>
      <c r="AJ105" s="99"/>
      <c r="AK105" s="99"/>
      <c r="AL105" s="99"/>
      <c r="AM105" s="99">
        <v>0</v>
      </c>
      <c r="AN105" s="134">
        <v>0</v>
      </c>
      <c r="AO105" s="96" t="s">
        <v>159</v>
      </c>
      <c r="AP105" s="96" t="s">
        <v>543</v>
      </c>
    </row>
    <row r="106" spans="1:44" s="130" customFormat="1" ht="60.75" customHeight="1" thickBot="1">
      <c r="A106" s="131">
        <v>98</v>
      </c>
      <c r="B106" s="125" t="s">
        <v>733</v>
      </c>
      <c r="C106" s="152">
        <v>43361</v>
      </c>
      <c r="D106" s="125" t="s">
        <v>157</v>
      </c>
      <c r="E106" s="125" t="s">
        <v>567</v>
      </c>
      <c r="F106" s="125">
        <v>54</v>
      </c>
      <c r="G106" s="125" t="s">
        <v>417</v>
      </c>
      <c r="H106" s="126" t="s">
        <v>471</v>
      </c>
      <c r="I106" s="126" t="s">
        <v>470</v>
      </c>
      <c r="J106" s="125" t="s">
        <v>565</v>
      </c>
      <c r="K106" s="93" t="s">
        <v>785</v>
      </c>
      <c r="L106" s="93" t="s">
        <v>658</v>
      </c>
      <c r="M106" s="74">
        <v>1</v>
      </c>
      <c r="N106" s="93" t="s">
        <v>659</v>
      </c>
      <c r="O106" s="93"/>
      <c r="P106" s="93" t="s">
        <v>660</v>
      </c>
      <c r="Q106" s="93" t="s">
        <v>661</v>
      </c>
      <c r="R106" s="74">
        <v>1</v>
      </c>
      <c r="S106" s="104">
        <v>43374</v>
      </c>
      <c r="T106" s="104">
        <v>43725</v>
      </c>
      <c r="U106" s="122">
        <f t="shared" ref="U106:U127" si="24">DATEDIF(S106,T106,"D")/7</f>
        <v>50.142857142857146</v>
      </c>
      <c r="V106" s="123">
        <f t="shared" ref="V106:V127" si="25">+AL106</f>
        <v>0</v>
      </c>
      <c r="W106" s="123">
        <f t="shared" ref="W106:W127" si="26">IF(R106=0,0,IF(V106/R106&gt;1,1,V106/R106))</f>
        <v>0</v>
      </c>
      <c r="X106" s="124">
        <f t="shared" ref="X106:X127" si="27">U106*W106</f>
        <v>0</v>
      </c>
      <c r="Y106" s="123">
        <f t="shared" ref="Y106:Y127" si="28">IF(T106&lt;=$Y$4,X106,0)</f>
        <v>0</v>
      </c>
      <c r="Z106" s="123">
        <f t="shared" ref="Z106:Z127" si="29">IF($Y$4&gt;=T106,U106,0)</f>
        <v>0</v>
      </c>
      <c r="AA106" s="91" t="s">
        <v>790</v>
      </c>
      <c r="AB106" s="91" t="s">
        <v>792</v>
      </c>
      <c r="AC106" s="132" t="s">
        <v>761</v>
      </c>
      <c r="AD106" s="60"/>
      <c r="AE106" s="98"/>
      <c r="AF106" s="98"/>
      <c r="AG106" s="98"/>
      <c r="AH106" s="98"/>
      <c r="AI106" s="98"/>
      <c r="AJ106" s="98"/>
      <c r="AK106" s="99"/>
      <c r="AL106" s="135">
        <v>0</v>
      </c>
      <c r="AM106" s="99">
        <v>0</v>
      </c>
      <c r="AN106" s="134">
        <v>0</v>
      </c>
      <c r="AO106" s="96" t="s">
        <v>159</v>
      </c>
      <c r="AP106" s="96" t="s">
        <v>543</v>
      </c>
      <c r="AQ106" s="128"/>
      <c r="AR106" s="128"/>
    </row>
    <row r="107" spans="1:44" s="130" customFormat="1" ht="60.75" customHeight="1" thickBot="1">
      <c r="A107" s="131">
        <v>99</v>
      </c>
      <c r="B107" s="125" t="s">
        <v>734</v>
      </c>
      <c r="C107" s="152">
        <v>43361</v>
      </c>
      <c r="D107" s="125" t="s">
        <v>157</v>
      </c>
      <c r="E107" s="125" t="s">
        <v>567</v>
      </c>
      <c r="F107" s="125">
        <v>54</v>
      </c>
      <c r="G107" s="125" t="s">
        <v>417</v>
      </c>
      <c r="H107" s="126" t="s">
        <v>471</v>
      </c>
      <c r="I107" s="126" t="s">
        <v>470</v>
      </c>
      <c r="J107" s="125" t="s">
        <v>565</v>
      </c>
      <c r="K107" s="93" t="s">
        <v>785</v>
      </c>
      <c r="L107" s="93" t="s">
        <v>662</v>
      </c>
      <c r="M107" s="74">
        <v>2</v>
      </c>
      <c r="N107" s="93" t="s">
        <v>663</v>
      </c>
      <c r="O107" s="93"/>
      <c r="P107" s="93" t="s">
        <v>664</v>
      </c>
      <c r="Q107" s="93" t="s">
        <v>665</v>
      </c>
      <c r="R107" s="74">
        <v>1</v>
      </c>
      <c r="S107" s="104">
        <v>43374</v>
      </c>
      <c r="T107" s="104">
        <v>43725</v>
      </c>
      <c r="U107" s="122">
        <f t="shared" si="24"/>
        <v>50.142857142857146</v>
      </c>
      <c r="V107" s="123">
        <f t="shared" si="25"/>
        <v>0</v>
      </c>
      <c r="W107" s="123">
        <f t="shared" si="26"/>
        <v>0</v>
      </c>
      <c r="X107" s="124">
        <f t="shared" si="27"/>
        <v>0</v>
      </c>
      <c r="Y107" s="123">
        <f t="shared" si="28"/>
        <v>0</v>
      </c>
      <c r="Z107" s="123">
        <f t="shared" si="29"/>
        <v>0</v>
      </c>
      <c r="AA107" s="91" t="s">
        <v>790</v>
      </c>
      <c r="AB107" s="91" t="s">
        <v>792</v>
      </c>
      <c r="AC107" s="132" t="s">
        <v>761</v>
      </c>
      <c r="AD107" s="60"/>
      <c r="AE107" s="98"/>
      <c r="AF107" s="98"/>
      <c r="AG107" s="98"/>
      <c r="AH107" s="98"/>
      <c r="AI107" s="98"/>
      <c r="AJ107" s="98"/>
      <c r="AK107" s="99"/>
      <c r="AL107" s="135">
        <v>0</v>
      </c>
      <c r="AM107" s="99">
        <v>0</v>
      </c>
      <c r="AN107" s="134">
        <v>0</v>
      </c>
      <c r="AO107" s="96" t="s">
        <v>159</v>
      </c>
      <c r="AP107" s="96" t="s">
        <v>543</v>
      </c>
      <c r="AQ107" s="128"/>
      <c r="AR107" s="128"/>
    </row>
    <row r="108" spans="1:44" s="130" customFormat="1" ht="60.75" customHeight="1" thickBot="1">
      <c r="A108" s="131">
        <v>100</v>
      </c>
      <c r="B108" s="125" t="s">
        <v>735</v>
      </c>
      <c r="C108" s="152">
        <v>43361</v>
      </c>
      <c r="D108" s="125" t="s">
        <v>157</v>
      </c>
      <c r="E108" s="125" t="s">
        <v>567</v>
      </c>
      <c r="F108" s="125">
        <v>54</v>
      </c>
      <c r="G108" s="125" t="s">
        <v>417</v>
      </c>
      <c r="H108" s="126" t="s">
        <v>471</v>
      </c>
      <c r="I108" s="126" t="s">
        <v>470</v>
      </c>
      <c r="J108" s="125" t="s">
        <v>565</v>
      </c>
      <c r="K108" s="93" t="s">
        <v>785</v>
      </c>
      <c r="L108" s="93" t="s">
        <v>666</v>
      </c>
      <c r="M108" s="74">
        <v>3</v>
      </c>
      <c r="N108" s="93" t="s">
        <v>667</v>
      </c>
      <c r="O108" s="93"/>
      <c r="P108" s="93" t="s">
        <v>668</v>
      </c>
      <c r="Q108" s="93" t="s">
        <v>669</v>
      </c>
      <c r="R108" s="74">
        <v>1</v>
      </c>
      <c r="S108" s="104">
        <v>43374</v>
      </c>
      <c r="T108" s="104">
        <v>43725</v>
      </c>
      <c r="U108" s="122">
        <f t="shared" si="24"/>
        <v>50.142857142857146</v>
      </c>
      <c r="V108" s="123">
        <f t="shared" si="25"/>
        <v>0</v>
      </c>
      <c r="W108" s="123">
        <f t="shared" si="26"/>
        <v>0</v>
      </c>
      <c r="X108" s="124">
        <f t="shared" si="27"/>
        <v>0</v>
      </c>
      <c r="Y108" s="123">
        <f t="shared" si="28"/>
        <v>0</v>
      </c>
      <c r="Z108" s="123">
        <f t="shared" si="29"/>
        <v>0</v>
      </c>
      <c r="AA108" s="91" t="s">
        <v>790</v>
      </c>
      <c r="AB108" s="91" t="s">
        <v>792</v>
      </c>
      <c r="AC108" s="132" t="s">
        <v>758</v>
      </c>
      <c r="AD108" s="60"/>
      <c r="AE108" s="98"/>
      <c r="AF108" s="98"/>
      <c r="AG108" s="98"/>
      <c r="AH108" s="98"/>
      <c r="AI108" s="98"/>
      <c r="AJ108" s="98"/>
      <c r="AK108" s="99"/>
      <c r="AL108" s="135">
        <v>0</v>
      </c>
      <c r="AM108" s="99">
        <v>0</v>
      </c>
      <c r="AN108" s="134">
        <v>0</v>
      </c>
      <c r="AO108" s="96" t="s">
        <v>159</v>
      </c>
      <c r="AP108" s="96" t="s">
        <v>543</v>
      </c>
      <c r="AQ108" s="128"/>
      <c r="AR108" s="128"/>
    </row>
    <row r="109" spans="1:44" s="130" customFormat="1" ht="60.75" customHeight="1" thickBot="1">
      <c r="A109" s="131">
        <v>101</v>
      </c>
      <c r="B109" s="125" t="s">
        <v>736</v>
      </c>
      <c r="C109" s="152">
        <v>43361</v>
      </c>
      <c r="D109" s="125" t="s">
        <v>157</v>
      </c>
      <c r="E109" s="125" t="s">
        <v>567</v>
      </c>
      <c r="F109" s="125">
        <v>54</v>
      </c>
      <c r="G109" s="125" t="s">
        <v>417</v>
      </c>
      <c r="H109" s="126" t="s">
        <v>471</v>
      </c>
      <c r="I109" s="126" t="s">
        <v>470</v>
      </c>
      <c r="J109" s="125" t="s">
        <v>566</v>
      </c>
      <c r="K109" s="93" t="s">
        <v>786</v>
      </c>
      <c r="L109" s="93" t="s">
        <v>658</v>
      </c>
      <c r="M109" s="74">
        <v>1</v>
      </c>
      <c r="N109" s="93" t="s">
        <v>659</v>
      </c>
      <c r="O109" s="93"/>
      <c r="P109" s="93" t="s">
        <v>660</v>
      </c>
      <c r="Q109" s="93" t="s">
        <v>670</v>
      </c>
      <c r="R109" s="74">
        <v>1</v>
      </c>
      <c r="S109" s="104">
        <v>43374</v>
      </c>
      <c r="T109" s="104">
        <v>43725</v>
      </c>
      <c r="U109" s="122">
        <f t="shared" si="24"/>
        <v>50.142857142857146</v>
      </c>
      <c r="V109" s="123">
        <f t="shared" si="25"/>
        <v>0</v>
      </c>
      <c r="W109" s="123">
        <f t="shared" si="26"/>
        <v>0</v>
      </c>
      <c r="X109" s="124">
        <f t="shared" si="27"/>
        <v>0</v>
      </c>
      <c r="Y109" s="123">
        <f t="shared" si="28"/>
        <v>0</v>
      </c>
      <c r="Z109" s="123">
        <f t="shared" si="29"/>
        <v>0</v>
      </c>
      <c r="AA109" s="91" t="s">
        <v>790</v>
      </c>
      <c r="AB109" s="91" t="s">
        <v>792</v>
      </c>
      <c r="AC109" s="132" t="s">
        <v>761</v>
      </c>
      <c r="AD109" s="60"/>
      <c r="AE109" s="98"/>
      <c r="AF109" s="98"/>
      <c r="AG109" s="98"/>
      <c r="AH109" s="98"/>
      <c r="AI109" s="98"/>
      <c r="AJ109" s="98"/>
      <c r="AK109" s="99"/>
      <c r="AL109" s="135">
        <v>0</v>
      </c>
      <c r="AM109" s="99">
        <v>0</v>
      </c>
      <c r="AN109" s="134">
        <v>0</v>
      </c>
      <c r="AO109" s="96" t="s">
        <v>159</v>
      </c>
      <c r="AP109" s="96" t="s">
        <v>543</v>
      </c>
      <c r="AQ109" s="128"/>
      <c r="AR109" s="128"/>
    </row>
    <row r="110" spans="1:44" s="130" customFormat="1" ht="60.75" customHeight="1" thickBot="1">
      <c r="A110" s="131">
        <v>102</v>
      </c>
      <c r="B110" s="125" t="s">
        <v>737</v>
      </c>
      <c r="C110" s="152">
        <v>43361</v>
      </c>
      <c r="D110" s="125" t="s">
        <v>157</v>
      </c>
      <c r="E110" s="125" t="s">
        <v>567</v>
      </c>
      <c r="F110" s="125">
        <v>54</v>
      </c>
      <c r="G110" s="125" t="s">
        <v>417</v>
      </c>
      <c r="H110" s="126" t="s">
        <v>471</v>
      </c>
      <c r="I110" s="126" t="s">
        <v>470</v>
      </c>
      <c r="J110" s="125" t="s">
        <v>566</v>
      </c>
      <c r="K110" s="93" t="s">
        <v>786</v>
      </c>
      <c r="L110" s="93" t="s">
        <v>671</v>
      </c>
      <c r="M110" s="74">
        <v>2</v>
      </c>
      <c r="N110" s="93" t="s">
        <v>672</v>
      </c>
      <c r="O110" s="93"/>
      <c r="P110" s="93" t="s">
        <v>664</v>
      </c>
      <c r="Q110" s="93" t="s">
        <v>673</v>
      </c>
      <c r="R110" s="74">
        <v>1</v>
      </c>
      <c r="S110" s="104">
        <v>43374</v>
      </c>
      <c r="T110" s="104">
        <v>43725</v>
      </c>
      <c r="U110" s="122">
        <f t="shared" si="24"/>
        <v>50.142857142857146</v>
      </c>
      <c r="V110" s="123">
        <f t="shared" si="25"/>
        <v>0</v>
      </c>
      <c r="W110" s="123">
        <f t="shared" si="26"/>
        <v>0</v>
      </c>
      <c r="X110" s="124">
        <f t="shared" si="27"/>
        <v>0</v>
      </c>
      <c r="Y110" s="123">
        <f t="shared" si="28"/>
        <v>0</v>
      </c>
      <c r="Z110" s="123">
        <f t="shared" si="29"/>
        <v>0</v>
      </c>
      <c r="AA110" s="91" t="s">
        <v>790</v>
      </c>
      <c r="AB110" s="91" t="s">
        <v>792</v>
      </c>
      <c r="AC110" s="132" t="s">
        <v>761</v>
      </c>
      <c r="AD110" s="60"/>
      <c r="AE110" s="98"/>
      <c r="AF110" s="98"/>
      <c r="AG110" s="98"/>
      <c r="AH110" s="98"/>
      <c r="AI110" s="98"/>
      <c r="AJ110" s="98"/>
      <c r="AK110" s="99"/>
      <c r="AL110" s="135">
        <v>0</v>
      </c>
      <c r="AM110" s="99">
        <v>0</v>
      </c>
      <c r="AN110" s="134">
        <v>0</v>
      </c>
      <c r="AO110" s="96" t="s">
        <v>159</v>
      </c>
      <c r="AP110" s="96" t="s">
        <v>543</v>
      </c>
      <c r="AQ110" s="128"/>
      <c r="AR110" s="128"/>
    </row>
    <row r="111" spans="1:44" s="130" customFormat="1" ht="60.75" customHeight="1" thickBot="1">
      <c r="A111" s="131">
        <v>103</v>
      </c>
      <c r="B111" s="125" t="s">
        <v>738</v>
      </c>
      <c r="C111" s="152">
        <v>43361</v>
      </c>
      <c r="D111" s="125" t="s">
        <v>157</v>
      </c>
      <c r="E111" s="125" t="s">
        <v>567</v>
      </c>
      <c r="F111" s="125">
        <v>54</v>
      </c>
      <c r="G111" s="125" t="s">
        <v>417</v>
      </c>
      <c r="H111" s="126" t="s">
        <v>471</v>
      </c>
      <c r="I111" s="126" t="s">
        <v>470</v>
      </c>
      <c r="J111" s="125" t="s">
        <v>566</v>
      </c>
      <c r="K111" s="93" t="s">
        <v>786</v>
      </c>
      <c r="L111" s="93" t="s">
        <v>674</v>
      </c>
      <c r="M111" s="74">
        <v>3</v>
      </c>
      <c r="N111" s="93" t="s">
        <v>675</v>
      </c>
      <c r="O111" s="93"/>
      <c r="P111" s="93" t="s">
        <v>668</v>
      </c>
      <c r="Q111" s="93" t="s">
        <v>676</v>
      </c>
      <c r="R111" s="74">
        <v>1</v>
      </c>
      <c r="S111" s="104">
        <v>43374</v>
      </c>
      <c r="T111" s="104">
        <v>43725</v>
      </c>
      <c r="U111" s="122">
        <f t="shared" si="24"/>
        <v>50.142857142857146</v>
      </c>
      <c r="V111" s="123">
        <f t="shared" si="25"/>
        <v>0</v>
      </c>
      <c r="W111" s="123">
        <f t="shared" si="26"/>
        <v>0</v>
      </c>
      <c r="X111" s="124">
        <f t="shared" si="27"/>
        <v>0</v>
      </c>
      <c r="Y111" s="123">
        <f t="shared" si="28"/>
        <v>0</v>
      </c>
      <c r="Z111" s="123">
        <f t="shared" si="29"/>
        <v>0</v>
      </c>
      <c r="AA111" s="91" t="s">
        <v>790</v>
      </c>
      <c r="AB111" s="91" t="s">
        <v>792</v>
      </c>
      <c r="AC111" s="132" t="s">
        <v>758</v>
      </c>
      <c r="AD111" s="60"/>
      <c r="AE111" s="98"/>
      <c r="AF111" s="98"/>
      <c r="AG111" s="98"/>
      <c r="AH111" s="98"/>
      <c r="AI111" s="98"/>
      <c r="AJ111" s="98"/>
      <c r="AK111" s="99"/>
      <c r="AL111" s="135">
        <v>0</v>
      </c>
      <c r="AM111" s="99">
        <v>0</v>
      </c>
      <c r="AN111" s="134">
        <v>0</v>
      </c>
      <c r="AO111" s="96" t="s">
        <v>159</v>
      </c>
      <c r="AP111" s="96" t="s">
        <v>543</v>
      </c>
      <c r="AQ111" s="128"/>
      <c r="AR111" s="128"/>
    </row>
    <row r="112" spans="1:44" s="130" customFormat="1" ht="60.75" customHeight="1" thickBot="1">
      <c r="A112" s="131">
        <v>104</v>
      </c>
      <c r="B112" s="125" t="s">
        <v>739</v>
      </c>
      <c r="C112" s="152">
        <v>43361</v>
      </c>
      <c r="D112" s="125" t="s">
        <v>157</v>
      </c>
      <c r="E112" s="125" t="s">
        <v>567</v>
      </c>
      <c r="F112" s="125">
        <v>54</v>
      </c>
      <c r="G112" s="125" t="s">
        <v>417</v>
      </c>
      <c r="H112" s="126" t="s">
        <v>176</v>
      </c>
      <c r="I112" s="126" t="s">
        <v>779</v>
      </c>
      <c r="J112" s="125" t="s">
        <v>560</v>
      </c>
      <c r="K112" s="93" t="s">
        <v>778</v>
      </c>
      <c r="L112" s="93" t="s">
        <v>677</v>
      </c>
      <c r="M112" s="74">
        <v>1</v>
      </c>
      <c r="N112" s="93" t="s">
        <v>678</v>
      </c>
      <c r="O112" s="93"/>
      <c r="P112" s="93" t="s">
        <v>679</v>
      </c>
      <c r="Q112" s="93" t="s">
        <v>680</v>
      </c>
      <c r="R112" s="74">
        <v>11</v>
      </c>
      <c r="S112" s="104">
        <v>43374</v>
      </c>
      <c r="T112" s="104">
        <v>43725</v>
      </c>
      <c r="U112" s="122">
        <f t="shared" si="24"/>
        <v>50.142857142857146</v>
      </c>
      <c r="V112" s="123">
        <f t="shared" si="25"/>
        <v>0</v>
      </c>
      <c r="W112" s="123">
        <f t="shared" si="26"/>
        <v>0</v>
      </c>
      <c r="X112" s="124">
        <f t="shared" si="27"/>
        <v>0</v>
      </c>
      <c r="Y112" s="123">
        <f t="shared" si="28"/>
        <v>0</v>
      </c>
      <c r="Z112" s="123">
        <f t="shared" si="29"/>
        <v>0</v>
      </c>
      <c r="AA112" s="91" t="s">
        <v>790</v>
      </c>
      <c r="AB112" s="91" t="s">
        <v>795</v>
      </c>
      <c r="AC112" s="129" t="s">
        <v>681</v>
      </c>
      <c r="AD112" s="60"/>
      <c r="AE112" s="98"/>
      <c r="AF112" s="98"/>
      <c r="AG112" s="98"/>
      <c r="AH112" s="98"/>
      <c r="AI112" s="98"/>
      <c r="AJ112" s="98"/>
      <c r="AK112" s="99"/>
      <c r="AL112" s="135">
        <v>0</v>
      </c>
      <c r="AM112" s="99">
        <v>0</v>
      </c>
      <c r="AN112" s="134">
        <v>0</v>
      </c>
      <c r="AO112" s="96" t="s">
        <v>159</v>
      </c>
      <c r="AP112" s="96" t="s">
        <v>543</v>
      </c>
      <c r="AQ112" s="128"/>
      <c r="AR112" s="128"/>
    </row>
    <row r="113" spans="1:44" s="130" customFormat="1" ht="60.75" customHeight="1" thickBot="1">
      <c r="A113" s="131">
        <v>105</v>
      </c>
      <c r="B113" s="125" t="s">
        <v>740</v>
      </c>
      <c r="C113" s="152">
        <v>43361</v>
      </c>
      <c r="D113" s="125" t="s">
        <v>157</v>
      </c>
      <c r="E113" s="125" t="s">
        <v>567</v>
      </c>
      <c r="F113" s="125">
        <v>54</v>
      </c>
      <c r="G113" s="125" t="s">
        <v>417</v>
      </c>
      <c r="H113" s="126" t="s">
        <v>176</v>
      </c>
      <c r="I113" s="126" t="s">
        <v>779</v>
      </c>
      <c r="J113" s="125" t="s">
        <v>560</v>
      </c>
      <c r="K113" s="93" t="s">
        <v>778</v>
      </c>
      <c r="L113" s="93" t="s">
        <v>677</v>
      </c>
      <c r="M113" s="74">
        <v>2</v>
      </c>
      <c r="N113" s="93" t="s">
        <v>682</v>
      </c>
      <c r="O113" s="93"/>
      <c r="P113" s="93" t="s">
        <v>683</v>
      </c>
      <c r="Q113" s="93" t="s">
        <v>684</v>
      </c>
      <c r="R113" s="74">
        <v>11</v>
      </c>
      <c r="S113" s="104">
        <v>43374</v>
      </c>
      <c r="T113" s="104">
        <v>43725</v>
      </c>
      <c r="U113" s="122">
        <f t="shared" si="24"/>
        <v>50.142857142857146</v>
      </c>
      <c r="V113" s="123">
        <f t="shared" si="25"/>
        <v>0</v>
      </c>
      <c r="W113" s="123">
        <f t="shared" si="26"/>
        <v>0</v>
      </c>
      <c r="X113" s="124">
        <f t="shared" si="27"/>
        <v>0</v>
      </c>
      <c r="Y113" s="123">
        <f t="shared" si="28"/>
        <v>0</v>
      </c>
      <c r="Z113" s="123">
        <f t="shared" si="29"/>
        <v>0</v>
      </c>
      <c r="AA113" s="91" t="s">
        <v>790</v>
      </c>
      <c r="AB113" s="91" t="s">
        <v>795</v>
      </c>
      <c r="AC113" s="129" t="s">
        <v>681</v>
      </c>
      <c r="AD113" s="60"/>
      <c r="AE113" s="98"/>
      <c r="AF113" s="98"/>
      <c r="AG113" s="98"/>
      <c r="AH113" s="98"/>
      <c r="AI113" s="98"/>
      <c r="AJ113" s="98"/>
      <c r="AK113" s="99"/>
      <c r="AL113" s="135">
        <v>0</v>
      </c>
      <c r="AM113" s="99">
        <v>0</v>
      </c>
      <c r="AN113" s="134">
        <v>0</v>
      </c>
      <c r="AO113" s="96" t="s">
        <v>159</v>
      </c>
      <c r="AP113" s="96" t="s">
        <v>543</v>
      </c>
      <c r="AQ113" s="128"/>
      <c r="AR113" s="128"/>
    </row>
    <row r="114" spans="1:44" s="130" customFormat="1" ht="60.75" customHeight="1" thickBot="1">
      <c r="A114" s="131">
        <v>106</v>
      </c>
      <c r="B114" s="125" t="s">
        <v>741</v>
      </c>
      <c r="C114" s="152">
        <v>43361</v>
      </c>
      <c r="D114" s="125" t="s">
        <v>157</v>
      </c>
      <c r="E114" s="125" t="s">
        <v>567</v>
      </c>
      <c r="F114" s="125">
        <v>54</v>
      </c>
      <c r="G114" s="125" t="s">
        <v>417</v>
      </c>
      <c r="H114" s="126" t="s">
        <v>176</v>
      </c>
      <c r="I114" s="126" t="s">
        <v>779</v>
      </c>
      <c r="J114" s="125" t="s">
        <v>560</v>
      </c>
      <c r="K114" s="93" t="s">
        <v>778</v>
      </c>
      <c r="L114" s="93" t="s">
        <v>677</v>
      </c>
      <c r="M114" s="74">
        <v>3</v>
      </c>
      <c r="N114" s="93" t="s">
        <v>685</v>
      </c>
      <c r="O114" s="93"/>
      <c r="P114" s="93" t="s">
        <v>686</v>
      </c>
      <c r="Q114" s="93" t="s">
        <v>687</v>
      </c>
      <c r="R114" s="74">
        <v>4</v>
      </c>
      <c r="S114" s="104">
        <v>43374</v>
      </c>
      <c r="T114" s="104">
        <v>43725</v>
      </c>
      <c r="U114" s="122">
        <f t="shared" si="24"/>
        <v>50.142857142857146</v>
      </c>
      <c r="V114" s="123">
        <f t="shared" si="25"/>
        <v>0</v>
      </c>
      <c r="W114" s="123">
        <f t="shared" si="26"/>
        <v>0</v>
      </c>
      <c r="X114" s="124">
        <f t="shared" si="27"/>
        <v>0</v>
      </c>
      <c r="Y114" s="123">
        <f t="shared" si="28"/>
        <v>0</v>
      </c>
      <c r="Z114" s="123">
        <f t="shared" si="29"/>
        <v>0</v>
      </c>
      <c r="AA114" s="91" t="s">
        <v>790</v>
      </c>
      <c r="AB114" s="91" t="s">
        <v>795</v>
      </c>
      <c r="AC114" s="132" t="s">
        <v>757</v>
      </c>
      <c r="AD114" s="60"/>
      <c r="AE114" s="98"/>
      <c r="AF114" s="98"/>
      <c r="AG114" s="98"/>
      <c r="AH114" s="98"/>
      <c r="AI114" s="98"/>
      <c r="AJ114" s="98"/>
      <c r="AK114" s="99"/>
      <c r="AL114" s="135">
        <v>0</v>
      </c>
      <c r="AM114" s="99">
        <v>0</v>
      </c>
      <c r="AN114" s="134">
        <v>0</v>
      </c>
      <c r="AO114" s="96" t="s">
        <v>159</v>
      </c>
      <c r="AP114" s="96" t="s">
        <v>543</v>
      </c>
      <c r="AQ114" s="128"/>
      <c r="AR114" s="128"/>
    </row>
    <row r="115" spans="1:44" s="130" customFormat="1" ht="60.75" customHeight="1" thickBot="1">
      <c r="A115" s="131">
        <v>107</v>
      </c>
      <c r="B115" s="125" t="s">
        <v>742</v>
      </c>
      <c r="C115" s="152">
        <v>43361</v>
      </c>
      <c r="D115" s="125" t="s">
        <v>157</v>
      </c>
      <c r="E115" s="125" t="s">
        <v>567</v>
      </c>
      <c r="F115" s="125">
        <v>54</v>
      </c>
      <c r="G115" s="125" t="s">
        <v>417</v>
      </c>
      <c r="H115" s="126" t="s">
        <v>176</v>
      </c>
      <c r="I115" s="126" t="s">
        <v>779</v>
      </c>
      <c r="J115" s="125" t="s">
        <v>560</v>
      </c>
      <c r="K115" s="93" t="s">
        <v>778</v>
      </c>
      <c r="L115" s="93" t="s">
        <v>677</v>
      </c>
      <c r="M115" s="74">
        <v>4</v>
      </c>
      <c r="N115" s="93" t="s">
        <v>688</v>
      </c>
      <c r="O115" s="93"/>
      <c r="P115" s="93" t="s">
        <v>689</v>
      </c>
      <c r="Q115" s="93" t="s">
        <v>687</v>
      </c>
      <c r="R115" s="74">
        <v>4</v>
      </c>
      <c r="S115" s="104">
        <v>43374</v>
      </c>
      <c r="T115" s="104">
        <v>43725</v>
      </c>
      <c r="U115" s="122">
        <f t="shared" si="24"/>
        <v>50.142857142857146</v>
      </c>
      <c r="V115" s="123">
        <f t="shared" si="25"/>
        <v>0</v>
      </c>
      <c r="W115" s="123">
        <f t="shared" si="26"/>
        <v>0</v>
      </c>
      <c r="X115" s="124">
        <f t="shared" si="27"/>
        <v>0</v>
      </c>
      <c r="Y115" s="123">
        <f t="shared" si="28"/>
        <v>0</v>
      </c>
      <c r="Z115" s="123">
        <f t="shared" si="29"/>
        <v>0</v>
      </c>
      <c r="AA115" s="91" t="s">
        <v>790</v>
      </c>
      <c r="AB115" s="91" t="s">
        <v>793</v>
      </c>
      <c r="AC115" s="132" t="s">
        <v>753</v>
      </c>
      <c r="AD115" s="60"/>
      <c r="AE115" s="98"/>
      <c r="AF115" s="98"/>
      <c r="AG115" s="98"/>
      <c r="AH115" s="98"/>
      <c r="AI115" s="98"/>
      <c r="AJ115" s="98"/>
      <c r="AK115" s="99"/>
      <c r="AL115" s="135">
        <v>0</v>
      </c>
      <c r="AM115" s="99">
        <v>0</v>
      </c>
      <c r="AN115" s="134">
        <v>0</v>
      </c>
      <c r="AO115" s="96" t="s">
        <v>159</v>
      </c>
      <c r="AP115" s="96" t="s">
        <v>543</v>
      </c>
      <c r="AQ115" s="128"/>
      <c r="AR115" s="128"/>
    </row>
    <row r="116" spans="1:44" s="130" customFormat="1" ht="60.75" customHeight="1" thickBot="1">
      <c r="A116" s="131">
        <v>108</v>
      </c>
      <c r="B116" s="125" t="s">
        <v>743</v>
      </c>
      <c r="C116" s="152">
        <v>43361</v>
      </c>
      <c r="D116" s="125" t="s">
        <v>157</v>
      </c>
      <c r="E116" s="125" t="s">
        <v>567</v>
      </c>
      <c r="F116" s="125">
        <v>54</v>
      </c>
      <c r="G116" s="125" t="s">
        <v>417</v>
      </c>
      <c r="H116" s="126" t="s">
        <v>176</v>
      </c>
      <c r="I116" s="126" t="s">
        <v>779</v>
      </c>
      <c r="J116" s="125" t="s">
        <v>560</v>
      </c>
      <c r="K116" s="93" t="s">
        <v>778</v>
      </c>
      <c r="L116" s="93" t="s">
        <v>677</v>
      </c>
      <c r="M116" s="74">
        <v>5</v>
      </c>
      <c r="N116" s="93" t="s">
        <v>690</v>
      </c>
      <c r="O116" s="93"/>
      <c r="P116" s="93" t="s">
        <v>691</v>
      </c>
      <c r="Q116" s="93" t="s">
        <v>687</v>
      </c>
      <c r="R116" s="74">
        <v>11</v>
      </c>
      <c r="S116" s="104">
        <v>43374</v>
      </c>
      <c r="T116" s="104">
        <v>43725</v>
      </c>
      <c r="U116" s="122">
        <f t="shared" si="24"/>
        <v>50.142857142857146</v>
      </c>
      <c r="V116" s="123">
        <f t="shared" si="25"/>
        <v>0</v>
      </c>
      <c r="W116" s="123">
        <f t="shared" si="26"/>
        <v>0</v>
      </c>
      <c r="X116" s="124">
        <f t="shared" si="27"/>
        <v>0</v>
      </c>
      <c r="Y116" s="123">
        <f t="shared" si="28"/>
        <v>0</v>
      </c>
      <c r="Z116" s="123">
        <f t="shared" si="29"/>
        <v>0</v>
      </c>
      <c r="AA116" s="91" t="s">
        <v>790</v>
      </c>
      <c r="AB116" s="91" t="s">
        <v>793</v>
      </c>
      <c r="AC116" s="132" t="s">
        <v>759</v>
      </c>
      <c r="AD116" s="60"/>
      <c r="AE116" s="98"/>
      <c r="AF116" s="98"/>
      <c r="AG116" s="98"/>
      <c r="AH116" s="98"/>
      <c r="AI116" s="98"/>
      <c r="AJ116" s="98"/>
      <c r="AK116" s="99"/>
      <c r="AL116" s="135">
        <v>0</v>
      </c>
      <c r="AM116" s="99">
        <v>0</v>
      </c>
      <c r="AN116" s="134">
        <v>0</v>
      </c>
      <c r="AO116" s="96" t="s">
        <v>159</v>
      </c>
      <c r="AP116" s="96" t="s">
        <v>543</v>
      </c>
      <c r="AQ116" s="128"/>
      <c r="AR116" s="128"/>
    </row>
    <row r="117" spans="1:44" s="130" customFormat="1" ht="60.75" customHeight="1" thickBot="1">
      <c r="A117" s="131">
        <v>109</v>
      </c>
      <c r="B117" s="125" t="s">
        <v>744</v>
      </c>
      <c r="C117" s="152">
        <v>43361</v>
      </c>
      <c r="D117" s="125" t="s">
        <v>157</v>
      </c>
      <c r="E117" s="125" t="s">
        <v>567</v>
      </c>
      <c r="F117" s="125">
        <v>54</v>
      </c>
      <c r="G117" s="125" t="s">
        <v>417</v>
      </c>
      <c r="H117" s="126" t="s">
        <v>768</v>
      </c>
      <c r="I117" s="126" t="s">
        <v>777</v>
      </c>
      <c r="J117" s="125" t="s">
        <v>559</v>
      </c>
      <c r="K117" s="93" t="s">
        <v>776</v>
      </c>
      <c r="L117" s="93" t="s">
        <v>677</v>
      </c>
      <c r="M117" s="74">
        <v>1</v>
      </c>
      <c r="N117" s="93" t="s">
        <v>678</v>
      </c>
      <c r="O117" s="93"/>
      <c r="P117" s="93" t="s">
        <v>679</v>
      </c>
      <c r="Q117" s="93" t="s">
        <v>680</v>
      </c>
      <c r="R117" s="74">
        <v>11</v>
      </c>
      <c r="S117" s="104">
        <v>43374</v>
      </c>
      <c r="T117" s="104">
        <v>43725</v>
      </c>
      <c r="U117" s="122">
        <f t="shared" si="24"/>
        <v>50.142857142857146</v>
      </c>
      <c r="V117" s="123">
        <f t="shared" si="25"/>
        <v>0</v>
      </c>
      <c r="W117" s="123">
        <f t="shared" si="26"/>
        <v>0</v>
      </c>
      <c r="X117" s="124">
        <f t="shared" si="27"/>
        <v>0</v>
      </c>
      <c r="Y117" s="123">
        <f t="shared" si="28"/>
        <v>0</v>
      </c>
      <c r="Z117" s="123">
        <f t="shared" si="29"/>
        <v>0</v>
      </c>
      <c r="AA117" s="91" t="s">
        <v>790</v>
      </c>
      <c r="AB117" s="91" t="s">
        <v>795</v>
      </c>
      <c r="AC117" s="129" t="s">
        <v>681</v>
      </c>
      <c r="AD117" s="60"/>
      <c r="AE117" s="98"/>
      <c r="AF117" s="98"/>
      <c r="AG117" s="98"/>
      <c r="AH117" s="98"/>
      <c r="AI117" s="98"/>
      <c r="AJ117" s="98"/>
      <c r="AK117" s="99"/>
      <c r="AL117" s="135">
        <v>0</v>
      </c>
      <c r="AM117" s="99">
        <v>0</v>
      </c>
      <c r="AN117" s="134">
        <v>0</v>
      </c>
      <c r="AO117" s="96" t="s">
        <v>159</v>
      </c>
      <c r="AP117" s="96" t="s">
        <v>543</v>
      </c>
      <c r="AQ117" s="128"/>
      <c r="AR117" s="128"/>
    </row>
    <row r="118" spans="1:44" s="130" customFormat="1" ht="60.75" customHeight="1" thickBot="1">
      <c r="A118" s="131">
        <v>110</v>
      </c>
      <c r="B118" s="125" t="s">
        <v>745</v>
      </c>
      <c r="C118" s="152">
        <v>43361</v>
      </c>
      <c r="D118" s="125" t="s">
        <v>157</v>
      </c>
      <c r="E118" s="125" t="s">
        <v>567</v>
      </c>
      <c r="F118" s="125">
        <v>54</v>
      </c>
      <c r="G118" s="125" t="s">
        <v>417</v>
      </c>
      <c r="H118" s="126" t="s">
        <v>768</v>
      </c>
      <c r="I118" s="126" t="s">
        <v>777</v>
      </c>
      <c r="J118" s="125" t="s">
        <v>559</v>
      </c>
      <c r="K118" s="93" t="s">
        <v>776</v>
      </c>
      <c r="L118" s="93" t="s">
        <v>677</v>
      </c>
      <c r="M118" s="74">
        <v>2</v>
      </c>
      <c r="N118" s="93" t="s">
        <v>682</v>
      </c>
      <c r="O118" s="93"/>
      <c r="P118" s="93" t="s">
        <v>683</v>
      </c>
      <c r="Q118" s="93" t="s">
        <v>684</v>
      </c>
      <c r="R118" s="74">
        <v>11</v>
      </c>
      <c r="S118" s="104">
        <v>43374</v>
      </c>
      <c r="T118" s="104">
        <v>43725</v>
      </c>
      <c r="U118" s="122">
        <f t="shared" si="24"/>
        <v>50.142857142857146</v>
      </c>
      <c r="V118" s="123">
        <f t="shared" si="25"/>
        <v>0</v>
      </c>
      <c r="W118" s="123">
        <f t="shared" si="26"/>
        <v>0</v>
      </c>
      <c r="X118" s="124">
        <f t="shared" si="27"/>
        <v>0</v>
      </c>
      <c r="Y118" s="123">
        <f t="shared" si="28"/>
        <v>0</v>
      </c>
      <c r="Z118" s="123">
        <f t="shared" si="29"/>
        <v>0</v>
      </c>
      <c r="AA118" s="91" t="s">
        <v>790</v>
      </c>
      <c r="AB118" s="91" t="s">
        <v>795</v>
      </c>
      <c r="AC118" s="129" t="s">
        <v>681</v>
      </c>
      <c r="AD118" s="60"/>
      <c r="AE118" s="98"/>
      <c r="AF118" s="98"/>
      <c r="AG118" s="98"/>
      <c r="AH118" s="98"/>
      <c r="AI118" s="98"/>
      <c r="AJ118" s="98"/>
      <c r="AK118" s="99"/>
      <c r="AL118" s="135">
        <v>0</v>
      </c>
      <c r="AM118" s="99">
        <v>0</v>
      </c>
      <c r="AN118" s="134">
        <v>0</v>
      </c>
      <c r="AO118" s="96" t="s">
        <v>159</v>
      </c>
      <c r="AP118" s="96" t="s">
        <v>543</v>
      </c>
      <c r="AQ118" s="128"/>
      <c r="AR118" s="128"/>
    </row>
    <row r="119" spans="1:44" s="130" customFormat="1" ht="60.75" customHeight="1" thickBot="1">
      <c r="A119" s="131">
        <v>111</v>
      </c>
      <c r="B119" s="125" t="s">
        <v>746</v>
      </c>
      <c r="C119" s="152">
        <v>43361</v>
      </c>
      <c r="D119" s="125" t="s">
        <v>157</v>
      </c>
      <c r="E119" s="125" t="s">
        <v>567</v>
      </c>
      <c r="F119" s="125">
        <v>54</v>
      </c>
      <c r="G119" s="125" t="s">
        <v>417</v>
      </c>
      <c r="H119" s="126" t="s">
        <v>768</v>
      </c>
      <c r="I119" s="126" t="s">
        <v>777</v>
      </c>
      <c r="J119" s="125" t="s">
        <v>559</v>
      </c>
      <c r="K119" s="93" t="s">
        <v>776</v>
      </c>
      <c r="L119" s="93" t="s">
        <v>677</v>
      </c>
      <c r="M119" s="74">
        <v>3</v>
      </c>
      <c r="N119" s="93" t="s">
        <v>685</v>
      </c>
      <c r="O119" s="93"/>
      <c r="P119" s="93" t="s">
        <v>686</v>
      </c>
      <c r="Q119" s="93" t="s">
        <v>687</v>
      </c>
      <c r="R119" s="74">
        <v>4</v>
      </c>
      <c r="S119" s="104">
        <v>43374</v>
      </c>
      <c r="T119" s="104">
        <v>43725</v>
      </c>
      <c r="U119" s="122">
        <f t="shared" si="24"/>
        <v>50.142857142857146</v>
      </c>
      <c r="V119" s="123">
        <f t="shared" si="25"/>
        <v>0</v>
      </c>
      <c r="W119" s="123">
        <f t="shared" si="26"/>
        <v>0</v>
      </c>
      <c r="X119" s="124">
        <f t="shared" si="27"/>
        <v>0</v>
      </c>
      <c r="Y119" s="123">
        <f t="shared" si="28"/>
        <v>0</v>
      </c>
      <c r="Z119" s="123">
        <f t="shared" si="29"/>
        <v>0</v>
      </c>
      <c r="AA119" s="91" t="s">
        <v>790</v>
      </c>
      <c r="AB119" s="91" t="s">
        <v>795</v>
      </c>
      <c r="AC119" s="132" t="s">
        <v>757</v>
      </c>
      <c r="AD119" s="60"/>
      <c r="AE119" s="98"/>
      <c r="AF119" s="98"/>
      <c r="AG119" s="98"/>
      <c r="AH119" s="98"/>
      <c r="AI119" s="98"/>
      <c r="AJ119" s="98"/>
      <c r="AK119" s="99"/>
      <c r="AL119" s="135">
        <v>0</v>
      </c>
      <c r="AM119" s="99">
        <v>0</v>
      </c>
      <c r="AN119" s="134">
        <v>0</v>
      </c>
      <c r="AO119" s="96" t="s">
        <v>159</v>
      </c>
      <c r="AP119" s="96" t="s">
        <v>543</v>
      </c>
      <c r="AQ119" s="128"/>
      <c r="AR119" s="128"/>
    </row>
    <row r="120" spans="1:44" s="130" customFormat="1" ht="60.75" customHeight="1" thickBot="1">
      <c r="A120" s="131">
        <v>112</v>
      </c>
      <c r="B120" s="125" t="s">
        <v>747</v>
      </c>
      <c r="C120" s="152">
        <v>43361</v>
      </c>
      <c r="D120" s="125" t="s">
        <v>157</v>
      </c>
      <c r="E120" s="125" t="s">
        <v>567</v>
      </c>
      <c r="F120" s="125">
        <v>54</v>
      </c>
      <c r="G120" s="125" t="s">
        <v>417</v>
      </c>
      <c r="H120" s="126" t="s">
        <v>768</v>
      </c>
      <c r="I120" s="126" t="s">
        <v>777</v>
      </c>
      <c r="J120" s="125" t="s">
        <v>559</v>
      </c>
      <c r="K120" s="93" t="s">
        <v>776</v>
      </c>
      <c r="L120" s="93" t="s">
        <v>677</v>
      </c>
      <c r="M120" s="74">
        <v>4</v>
      </c>
      <c r="N120" s="93" t="s">
        <v>688</v>
      </c>
      <c r="O120" s="93"/>
      <c r="P120" s="93" t="s">
        <v>689</v>
      </c>
      <c r="Q120" s="93" t="s">
        <v>687</v>
      </c>
      <c r="R120" s="74">
        <v>4</v>
      </c>
      <c r="S120" s="104">
        <v>43374</v>
      </c>
      <c r="T120" s="104">
        <v>43725</v>
      </c>
      <c r="U120" s="122">
        <f t="shared" si="24"/>
        <v>50.142857142857146</v>
      </c>
      <c r="V120" s="123">
        <f t="shared" si="25"/>
        <v>0</v>
      </c>
      <c r="W120" s="123">
        <f t="shared" si="26"/>
        <v>0</v>
      </c>
      <c r="X120" s="124">
        <f t="shared" si="27"/>
        <v>0</v>
      </c>
      <c r="Y120" s="123">
        <f t="shared" si="28"/>
        <v>0</v>
      </c>
      <c r="Z120" s="123">
        <f t="shared" si="29"/>
        <v>0</v>
      </c>
      <c r="AA120" s="91" t="s">
        <v>790</v>
      </c>
      <c r="AB120" s="91" t="s">
        <v>793</v>
      </c>
      <c r="AC120" s="132" t="s">
        <v>753</v>
      </c>
      <c r="AD120" s="60"/>
      <c r="AE120" s="98"/>
      <c r="AF120" s="98"/>
      <c r="AG120" s="98"/>
      <c r="AH120" s="98"/>
      <c r="AI120" s="98"/>
      <c r="AJ120" s="98"/>
      <c r="AK120" s="99"/>
      <c r="AL120" s="135">
        <v>0</v>
      </c>
      <c r="AM120" s="99">
        <v>0</v>
      </c>
      <c r="AN120" s="134">
        <v>0</v>
      </c>
      <c r="AO120" s="96" t="s">
        <v>159</v>
      </c>
      <c r="AP120" s="96" t="s">
        <v>543</v>
      </c>
      <c r="AQ120" s="128"/>
      <c r="AR120" s="128"/>
    </row>
    <row r="121" spans="1:44" s="130" customFormat="1" ht="60.75" customHeight="1" thickBot="1">
      <c r="A121" s="131">
        <v>113</v>
      </c>
      <c r="B121" s="125" t="s">
        <v>748</v>
      </c>
      <c r="C121" s="152">
        <v>43361</v>
      </c>
      <c r="D121" s="125" t="s">
        <v>157</v>
      </c>
      <c r="E121" s="125" t="s">
        <v>567</v>
      </c>
      <c r="F121" s="125">
        <v>54</v>
      </c>
      <c r="G121" s="125" t="s">
        <v>417</v>
      </c>
      <c r="H121" s="126" t="s">
        <v>768</v>
      </c>
      <c r="I121" s="126" t="s">
        <v>777</v>
      </c>
      <c r="J121" s="125" t="s">
        <v>559</v>
      </c>
      <c r="K121" s="93" t="s">
        <v>776</v>
      </c>
      <c r="L121" s="93" t="s">
        <v>677</v>
      </c>
      <c r="M121" s="74">
        <v>5</v>
      </c>
      <c r="N121" s="93" t="s">
        <v>690</v>
      </c>
      <c r="O121" s="93"/>
      <c r="P121" s="93" t="s">
        <v>691</v>
      </c>
      <c r="Q121" s="93" t="s">
        <v>687</v>
      </c>
      <c r="R121" s="74">
        <v>11</v>
      </c>
      <c r="S121" s="104">
        <v>43374</v>
      </c>
      <c r="T121" s="104">
        <v>43725</v>
      </c>
      <c r="U121" s="122">
        <f t="shared" si="24"/>
        <v>50.142857142857146</v>
      </c>
      <c r="V121" s="123">
        <f t="shared" si="25"/>
        <v>0</v>
      </c>
      <c r="W121" s="123">
        <f t="shared" si="26"/>
        <v>0</v>
      </c>
      <c r="X121" s="124">
        <f t="shared" si="27"/>
        <v>0</v>
      </c>
      <c r="Y121" s="123">
        <f t="shared" si="28"/>
        <v>0</v>
      </c>
      <c r="Z121" s="123">
        <f t="shared" si="29"/>
        <v>0</v>
      </c>
      <c r="AA121" s="91" t="s">
        <v>790</v>
      </c>
      <c r="AB121" s="91" t="s">
        <v>793</v>
      </c>
      <c r="AC121" s="132" t="s">
        <v>759</v>
      </c>
      <c r="AD121" s="60"/>
      <c r="AE121" s="98"/>
      <c r="AF121" s="98"/>
      <c r="AG121" s="98"/>
      <c r="AH121" s="98"/>
      <c r="AI121" s="98"/>
      <c r="AJ121" s="98"/>
      <c r="AK121" s="99"/>
      <c r="AL121" s="135">
        <v>0</v>
      </c>
      <c r="AM121" s="99">
        <v>0</v>
      </c>
      <c r="AN121" s="134">
        <v>0</v>
      </c>
      <c r="AO121" s="96" t="s">
        <v>159</v>
      </c>
      <c r="AP121" s="96" t="s">
        <v>543</v>
      </c>
      <c r="AQ121" s="128"/>
      <c r="AR121" s="128"/>
    </row>
    <row r="122" spans="1:44" s="130" customFormat="1" ht="60.75" customHeight="1" thickBot="1">
      <c r="A122" s="131">
        <v>114</v>
      </c>
      <c r="B122" s="125" t="s">
        <v>749</v>
      </c>
      <c r="C122" s="152">
        <v>43361</v>
      </c>
      <c r="D122" s="125" t="s">
        <v>157</v>
      </c>
      <c r="E122" s="125" t="s">
        <v>567</v>
      </c>
      <c r="F122" s="125">
        <v>54</v>
      </c>
      <c r="G122" s="125" t="s">
        <v>417</v>
      </c>
      <c r="H122" s="126" t="s">
        <v>768</v>
      </c>
      <c r="I122" s="126" t="s">
        <v>167</v>
      </c>
      <c r="J122" s="125" t="s">
        <v>553</v>
      </c>
      <c r="K122" s="93" t="s">
        <v>771</v>
      </c>
      <c r="L122" s="93" t="s">
        <v>692</v>
      </c>
      <c r="M122" s="74">
        <v>1</v>
      </c>
      <c r="N122" s="93" t="s">
        <v>693</v>
      </c>
      <c r="O122" s="93"/>
      <c r="P122" s="93" t="s">
        <v>694</v>
      </c>
      <c r="Q122" s="93" t="s">
        <v>695</v>
      </c>
      <c r="R122" s="74">
        <v>1</v>
      </c>
      <c r="S122" s="104">
        <v>43374</v>
      </c>
      <c r="T122" s="104">
        <v>43725</v>
      </c>
      <c r="U122" s="122">
        <f t="shared" si="24"/>
        <v>50.142857142857146</v>
      </c>
      <c r="V122" s="123">
        <f t="shared" si="25"/>
        <v>0</v>
      </c>
      <c r="W122" s="123">
        <f t="shared" si="26"/>
        <v>0</v>
      </c>
      <c r="X122" s="124">
        <f t="shared" si="27"/>
        <v>0</v>
      </c>
      <c r="Y122" s="123">
        <f t="shared" si="28"/>
        <v>0</v>
      </c>
      <c r="Z122" s="123">
        <f t="shared" si="29"/>
        <v>0</v>
      </c>
      <c r="AA122" s="91" t="s">
        <v>790</v>
      </c>
      <c r="AB122" s="91" t="s">
        <v>795</v>
      </c>
      <c r="AC122" s="129" t="s">
        <v>681</v>
      </c>
      <c r="AD122" s="60"/>
      <c r="AE122" s="98"/>
      <c r="AF122" s="98"/>
      <c r="AG122" s="98"/>
      <c r="AH122" s="98"/>
      <c r="AI122" s="98"/>
      <c r="AJ122" s="98"/>
      <c r="AK122" s="99"/>
      <c r="AL122" s="135">
        <v>0</v>
      </c>
      <c r="AM122" s="99">
        <v>0</v>
      </c>
      <c r="AN122" s="134">
        <v>0</v>
      </c>
      <c r="AO122" s="96" t="s">
        <v>159</v>
      </c>
      <c r="AP122" s="96" t="s">
        <v>543</v>
      </c>
      <c r="AQ122" s="128"/>
      <c r="AR122" s="128"/>
    </row>
    <row r="123" spans="1:44" s="130" customFormat="1" ht="60.75" customHeight="1" thickBot="1">
      <c r="A123" s="131">
        <v>115</v>
      </c>
      <c r="B123" s="125" t="s">
        <v>750</v>
      </c>
      <c r="C123" s="152">
        <v>43361</v>
      </c>
      <c r="D123" s="125" t="s">
        <v>157</v>
      </c>
      <c r="E123" s="125" t="s">
        <v>567</v>
      </c>
      <c r="F123" s="125">
        <v>54</v>
      </c>
      <c r="G123" s="125" t="s">
        <v>417</v>
      </c>
      <c r="H123" s="126" t="s">
        <v>768</v>
      </c>
      <c r="I123" s="126" t="s">
        <v>167</v>
      </c>
      <c r="J123" s="125" t="s">
        <v>553</v>
      </c>
      <c r="K123" s="93" t="s">
        <v>771</v>
      </c>
      <c r="L123" s="93" t="s">
        <v>692</v>
      </c>
      <c r="M123" s="74">
        <v>2</v>
      </c>
      <c r="N123" s="93" t="s">
        <v>685</v>
      </c>
      <c r="O123" s="93"/>
      <c r="P123" s="93" t="s">
        <v>686</v>
      </c>
      <c r="Q123" s="93" t="s">
        <v>687</v>
      </c>
      <c r="R123" s="74">
        <v>4</v>
      </c>
      <c r="S123" s="104">
        <v>43374</v>
      </c>
      <c r="T123" s="104">
        <v>43725</v>
      </c>
      <c r="U123" s="122">
        <f t="shared" si="24"/>
        <v>50.142857142857146</v>
      </c>
      <c r="V123" s="123">
        <f t="shared" si="25"/>
        <v>0</v>
      </c>
      <c r="W123" s="123">
        <f t="shared" si="26"/>
        <v>0</v>
      </c>
      <c r="X123" s="124">
        <f t="shared" si="27"/>
        <v>0</v>
      </c>
      <c r="Y123" s="123">
        <f t="shared" si="28"/>
        <v>0</v>
      </c>
      <c r="Z123" s="123">
        <f t="shared" si="29"/>
        <v>0</v>
      </c>
      <c r="AA123" s="91" t="s">
        <v>790</v>
      </c>
      <c r="AB123" s="91" t="s">
        <v>795</v>
      </c>
      <c r="AC123" s="132" t="s">
        <v>757</v>
      </c>
      <c r="AD123" s="60"/>
      <c r="AE123" s="98"/>
      <c r="AF123" s="98"/>
      <c r="AG123" s="98"/>
      <c r="AH123" s="98"/>
      <c r="AI123" s="98"/>
      <c r="AJ123" s="98"/>
      <c r="AK123" s="99"/>
      <c r="AL123" s="135">
        <v>0</v>
      </c>
      <c r="AM123" s="99">
        <v>0</v>
      </c>
      <c r="AN123" s="134">
        <v>0</v>
      </c>
      <c r="AO123" s="96" t="s">
        <v>159</v>
      </c>
      <c r="AP123" s="96" t="s">
        <v>543</v>
      </c>
      <c r="AQ123" s="128"/>
      <c r="AR123" s="128"/>
    </row>
    <row r="124" spans="1:44" s="130" customFormat="1" ht="60.75" customHeight="1" thickBot="1">
      <c r="A124" s="131">
        <v>116</v>
      </c>
      <c r="B124" s="125" t="s">
        <v>831</v>
      </c>
      <c r="C124" s="152">
        <v>43361</v>
      </c>
      <c r="D124" s="125" t="s">
        <v>157</v>
      </c>
      <c r="E124" s="125" t="s">
        <v>567</v>
      </c>
      <c r="F124" s="125">
        <v>54</v>
      </c>
      <c r="G124" s="125" t="s">
        <v>417</v>
      </c>
      <c r="H124" s="126" t="s">
        <v>768</v>
      </c>
      <c r="I124" s="126" t="s">
        <v>167</v>
      </c>
      <c r="J124" s="125" t="s">
        <v>553</v>
      </c>
      <c r="K124" s="93" t="s">
        <v>771</v>
      </c>
      <c r="L124" s="93" t="s">
        <v>692</v>
      </c>
      <c r="M124" s="74">
        <v>3</v>
      </c>
      <c r="N124" s="93" t="s">
        <v>688</v>
      </c>
      <c r="O124" s="93"/>
      <c r="P124" s="93" t="s">
        <v>689</v>
      </c>
      <c r="Q124" s="93" t="s">
        <v>687</v>
      </c>
      <c r="R124" s="74">
        <v>4</v>
      </c>
      <c r="S124" s="104">
        <v>43374</v>
      </c>
      <c r="T124" s="104">
        <v>43725</v>
      </c>
      <c r="U124" s="122">
        <f t="shared" si="24"/>
        <v>50.142857142857146</v>
      </c>
      <c r="V124" s="123">
        <f t="shared" si="25"/>
        <v>0</v>
      </c>
      <c r="W124" s="123">
        <f t="shared" si="26"/>
        <v>0</v>
      </c>
      <c r="X124" s="124">
        <f t="shared" si="27"/>
        <v>0</v>
      </c>
      <c r="Y124" s="123">
        <f t="shared" si="28"/>
        <v>0</v>
      </c>
      <c r="Z124" s="123">
        <f t="shared" si="29"/>
        <v>0</v>
      </c>
      <c r="AA124" s="91" t="s">
        <v>790</v>
      </c>
      <c r="AB124" s="91" t="s">
        <v>793</v>
      </c>
      <c r="AC124" s="132" t="s">
        <v>753</v>
      </c>
      <c r="AD124" s="60"/>
      <c r="AE124" s="98"/>
      <c r="AF124" s="98"/>
      <c r="AG124" s="98"/>
      <c r="AH124" s="98"/>
      <c r="AI124" s="98"/>
      <c r="AJ124" s="98"/>
      <c r="AK124" s="99"/>
      <c r="AL124" s="135">
        <v>0</v>
      </c>
      <c r="AM124" s="99">
        <v>0</v>
      </c>
      <c r="AN124" s="134">
        <v>0</v>
      </c>
      <c r="AO124" s="96" t="s">
        <v>159</v>
      </c>
      <c r="AP124" s="96" t="s">
        <v>543</v>
      </c>
      <c r="AQ124" s="128"/>
      <c r="AR124" s="128"/>
    </row>
    <row r="125" spans="1:44" s="130" customFormat="1" ht="60.75" customHeight="1" thickBot="1">
      <c r="A125" s="131">
        <v>117</v>
      </c>
      <c r="B125" s="125" t="s">
        <v>830</v>
      </c>
      <c r="C125" s="152">
        <v>43361</v>
      </c>
      <c r="D125" s="125" t="s">
        <v>157</v>
      </c>
      <c r="E125" s="125" t="s">
        <v>567</v>
      </c>
      <c r="F125" s="125">
        <v>54</v>
      </c>
      <c r="G125" s="125" t="s">
        <v>417</v>
      </c>
      <c r="H125" s="126" t="s">
        <v>768</v>
      </c>
      <c r="I125" s="126" t="s">
        <v>167</v>
      </c>
      <c r="J125" s="125" t="s">
        <v>553</v>
      </c>
      <c r="K125" s="93" t="s">
        <v>771</v>
      </c>
      <c r="L125" s="93" t="s">
        <v>692</v>
      </c>
      <c r="M125" s="74">
        <v>4</v>
      </c>
      <c r="N125" s="93" t="s">
        <v>696</v>
      </c>
      <c r="O125" s="93"/>
      <c r="P125" s="93" t="s">
        <v>697</v>
      </c>
      <c r="Q125" s="93" t="s">
        <v>698</v>
      </c>
      <c r="R125" s="74">
        <v>2</v>
      </c>
      <c r="S125" s="104">
        <v>43374</v>
      </c>
      <c r="T125" s="104">
        <v>43646</v>
      </c>
      <c r="U125" s="122">
        <f t="shared" si="24"/>
        <v>38.857142857142854</v>
      </c>
      <c r="V125" s="123">
        <f t="shared" si="25"/>
        <v>0</v>
      </c>
      <c r="W125" s="123">
        <f t="shared" si="26"/>
        <v>0</v>
      </c>
      <c r="X125" s="124">
        <f t="shared" si="27"/>
        <v>0</v>
      </c>
      <c r="Y125" s="123">
        <f t="shared" si="28"/>
        <v>0</v>
      </c>
      <c r="Z125" s="123">
        <f t="shared" si="29"/>
        <v>0</v>
      </c>
      <c r="AA125" s="91" t="s">
        <v>790</v>
      </c>
      <c r="AB125" s="91" t="s">
        <v>114</v>
      </c>
      <c r="AC125" s="132" t="s">
        <v>756</v>
      </c>
      <c r="AD125" s="60"/>
      <c r="AE125" s="98"/>
      <c r="AF125" s="98"/>
      <c r="AG125" s="98"/>
      <c r="AH125" s="98"/>
      <c r="AI125" s="98"/>
      <c r="AJ125" s="98"/>
      <c r="AK125" s="99"/>
      <c r="AL125" s="135">
        <v>0</v>
      </c>
      <c r="AM125" s="99">
        <v>0</v>
      </c>
      <c r="AN125" s="134">
        <v>0</v>
      </c>
      <c r="AO125" s="96" t="s">
        <v>159</v>
      </c>
      <c r="AP125" s="96" t="s">
        <v>543</v>
      </c>
      <c r="AQ125" s="128"/>
      <c r="AR125" s="128"/>
    </row>
    <row r="126" spans="1:44" s="130" customFormat="1" ht="60.75" customHeight="1" thickBot="1">
      <c r="A126" s="131">
        <v>118</v>
      </c>
      <c r="B126" s="125" t="s">
        <v>829</v>
      </c>
      <c r="C126" s="152">
        <v>43361</v>
      </c>
      <c r="D126" s="125" t="s">
        <v>157</v>
      </c>
      <c r="E126" s="125" t="s">
        <v>567</v>
      </c>
      <c r="F126" s="125">
        <v>54</v>
      </c>
      <c r="G126" s="125" t="s">
        <v>417</v>
      </c>
      <c r="H126" s="126" t="s">
        <v>768</v>
      </c>
      <c r="I126" s="126" t="s">
        <v>167</v>
      </c>
      <c r="J126" s="125" t="s">
        <v>553</v>
      </c>
      <c r="K126" s="93" t="s">
        <v>771</v>
      </c>
      <c r="L126" s="93" t="s">
        <v>692</v>
      </c>
      <c r="M126" s="74">
        <v>5</v>
      </c>
      <c r="N126" s="93" t="s">
        <v>699</v>
      </c>
      <c r="O126" s="93"/>
      <c r="P126" s="93" t="s">
        <v>700</v>
      </c>
      <c r="Q126" s="93" t="s">
        <v>701</v>
      </c>
      <c r="R126" s="74">
        <v>1</v>
      </c>
      <c r="S126" s="104">
        <v>43374</v>
      </c>
      <c r="T126" s="104">
        <v>43554</v>
      </c>
      <c r="U126" s="122">
        <f t="shared" si="24"/>
        <v>25.714285714285715</v>
      </c>
      <c r="V126" s="123">
        <f t="shared" si="25"/>
        <v>0</v>
      </c>
      <c r="W126" s="123">
        <f t="shared" si="26"/>
        <v>0</v>
      </c>
      <c r="X126" s="124">
        <f t="shared" si="27"/>
        <v>0</v>
      </c>
      <c r="Y126" s="123">
        <f t="shared" si="28"/>
        <v>0</v>
      </c>
      <c r="Z126" s="123">
        <f t="shared" si="29"/>
        <v>0</v>
      </c>
      <c r="AA126" s="91" t="s">
        <v>790</v>
      </c>
      <c r="AB126" s="91" t="s">
        <v>114</v>
      </c>
      <c r="AC126" s="132" t="s">
        <v>756</v>
      </c>
      <c r="AD126" s="60"/>
      <c r="AE126" s="98"/>
      <c r="AF126" s="98"/>
      <c r="AG126" s="98"/>
      <c r="AH126" s="98"/>
      <c r="AI126" s="98"/>
      <c r="AJ126" s="98"/>
      <c r="AK126" s="99"/>
      <c r="AL126" s="135">
        <v>0</v>
      </c>
      <c r="AM126" s="99">
        <v>0</v>
      </c>
      <c r="AN126" s="134">
        <v>0</v>
      </c>
      <c r="AO126" s="96" t="s">
        <v>159</v>
      </c>
      <c r="AP126" s="96" t="s">
        <v>543</v>
      </c>
      <c r="AQ126" s="128"/>
      <c r="AR126" s="128"/>
    </row>
    <row r="127" spans="1:44" s="130" customFormat="1" ht="60.75" customHeight="1" thickBot="1">
      <c r="A127" s="131">
        <v>119</v>
      </c>
      <c r="B127" s="125" t="s">
        <v>828</v>
      </c>
      <c r="C127" s="152">
        <v>43361</v>
      </c>
      <c r="D127" s="125" t="s">
        <v>157</v>
      </c>
      <c r="E127" s="125" t="s">
        <v>567</v>
      </c>
      <c r="F127" s="125">
        <v>54</v>
      </c>
      <c r="G127" s="125" t="s">
        <v>417</v>
      </c>
      <c r="H127" s="126" t="s">
        <v>768</v>
      </c>
      <c r="I127" s="126" t="s">
        <v>167</v>
      </c>
      <c r="J127" s="125" t="s">
        <v>553</v>
      </c>
      <c r="K127" s="93" t="s">
        <v>771</v>
      </c>
      <c r="L127" s="93" t="s">
        <v>692</v>
      </c>
      <c r="M127" s="74">
        <v>6</v>
      </c>
      <c r="N127" s="93" t="s">
        <v>702</v>
      </c>
      <c r="O127" s="93"/>
      <c r="P127" s="93" t="s">
        <v>703</v>
      </c>
      <c r="Q127" s="93" t="s">
        <v>704</v>
      </c>
      <c r="R127" s="74">
        <v>1</v>
      </c>
      <c r="S127" s="104">
        <v>43374</v>
      </c>
      <c r="T127" s="104">
        <v>43554</v>
      </c>
      <c r="U127" s="122">
        <f t="shared" si="24"/>
        <v>25.714285714285715</v>
      </c>
      <c r="V127" s="123">
        <f t="shared" si="25"/>
        <v>0</v>
      </c>
      <c r="W127" s="123">
        <f t="shared" si="26"/>
        <v>0</v>
      </c>
      <c r="X127" s="124">
        <f t="shared" si="27"/>
        <v>0</v>
      </c>
      <c r="Y127" s="123">
        <f t="shared" si="28"/>
        <v>0</v>
      </c>
      <c r="Z127" s="123">
        <f t="shared" si="29"/>
        <v>0</v>
      </c>
      <c r="AA127" s="91" t="s">
        <v>790</v>
      </c>
      <c r="AB127" s="91" t="s">
        <v>797</v>
      </c>
      <c r="AC127" s="132" t="s">
        <v>762</v>
      </c>
      <c r="AD127" s="60"/>
      <c r="AE127" s="98"/>
      <c r="AF127" s="98"/>
      <c r="AG127" s="98"/>
      <c r="AH127" s="98"/>
      <c r="AI127" s="98"/>
      <c r="AJ127" s="98"/>
      <c r="AK127" s="99"/>
      <c r="AL127" s="135">
        <v>0</v>
      </c>
      <c r="AM127" s="99">
        <v>0</v>
      </c>
      <c r="AN127" s="134">
        <v>0</v>
      </c>
      <c r="AO127" s="96" t="s">
        <v>159</v>
      </c>
      <c r="AP127" s="96" t="s">
        <v>543</v>
      </c>
      <c r="AQ127" s="128"/>
      <c r="AR127" s="128"/>
    </row>
    <row r="128" spans="1:44" ht="15.75">
      <c r="A128" s="57"/>
      <c r="B128" s="63"/>
      <c r="C128" s="63"/>
      <c r="D128" s="63"/>
      <c r="E128" s="63"/>
      <c r="F128" s="63"/>
      <c r="G128" s="63"/>
      <c r="H128" s="63"/>
      <c r="I128" s="63"/>
      <c r="J128" s="63"/>
      <c r="K128" s="63"/>
      <c r="L128" s="63"/>
      <c r="M128" s="63"/>
      <c r="N128" s="63"/>
      <c r="O128" s="63"/>
      <c r="P128" s="63"/>
      <c r="Q128" s="63"/>
      <c r="R128" s="63"/>
      <c r="S128" s="63"/>
      <c r="T128" s="64"/>
      <c r="U128" s="89">
        <f t="shared" ref="U128:Z128" si="30">SUM(U9:U101)</f>
        <v>3993.142857142861</v>
      </c>
      <c r="V128" s="89">
        <f t="shared" si="30"/>
        <v>2766.13</v>
      </c>
      <c r="W128" s="89">
        <f t="shared" si="30"/>
        <v>33</v>
      </c>
      <c r="X128" s="89">
        <f t="shared" si="30"/>
        <v>1251.4285714285716</v>
      </c>
      <c r="Y128" s="89">
        <f t="shared" si="30"/>
        <v>878.28571428571411</v>
      </c>
      <c r="Z128" s="89">
        <f t="shared" si="30"/>
        <v>1314.2857142857142</v>
      </c>
      <c r="AA128" s="63"/>
      <c r="AB128" s="63"/>
      <c r="AC128" s="63"/>
      <c r="AD128" s="63"/>
      <c r="AE128" s="63"/>
      <c r="AF128" s="63"/>
      <c r="AG128" s="63"/>
      <c r="AH128" s="63"/>
      <c r="AI128" s="63"/>
      <c r="AJ128" s="63"/>
      <c r="AK128" s="63"/>
      <c r="AL128" s="63"/>
      <c r="AM128" s="63"/>
      <c r="AN128" s="63"/>
      <c r="AO128" s="63"/>
      <c r="AP128" s="63"/>
      <c r="AQ128" s="63"/>
      <c r="AR128" s="63"/>
    </row>
    <row r="130" spans="16:38">
      <c r="AC130" s="100"/>
    </row>
    <row r="131" spans="16:38">
      <c r="P131" s="68"/>
      <c r="Q131" s="68"/>
      <c r="AK131"/>
      <c r="AL131"/>
    </row>
    <row r="132" spans="16:38">
      <c r="AK132"/>
      <c r="AL132"/>
    </row>
  </sheetData>
  <autoFilter ref="A8:AR128" xr:uid="{00000000-0009-0000-0000-000000000000}">
    <sortState xmlns:xlrd2="http://schemas.microsoft.com/office/spreadsheetml/2017/richdata2" ref="A9:AR128">
      <sortCondition descending="1" ref="AO8:AO128"/>
    </sortState>
  </autoFilter>
  <mergeCells count="5">
    <mergeCell ref="V4:X4"/>
    <mergeCell ref="AD4:AG4"/>
    <mergeCell ref="AH4:AK4"/>
    <mergeCell ref="A2:AO2"/>
    <mergeCell ref="A3:AO3"/>
  </mergeCells>
  <conditionalFormatting sqref="AQ9:AR101 AQ106:AR127">
    <cfRule type="cellIs" dxfId="96" priority="210" stopIfTrue="1" operator="between">
      <formula>4</formula>
      <formula>5</formula>
    </cfRule>
    <cfRule type="cellIs" dxfId="95" priority="211" stopIfTrue="1" operator="between">
      <formula>2</formula>
      <formula>3.9</formula>
    </cfRule>
    <cfRule type="cellIs" dxfId="94" priority="212" stopIfTrue="1" operator="lessThanOrEqual">
      <formula>1.9</formula>
    </cfRule>
  </conditionalFormatting>
  <conditionalFormatting sqref="AP9 AP33:AP101 AP106:AP127">
    <cfRule type="containsText" dxfId="93" priority="192" operator="containsText" text="Inefectiva">
      <formula>NOT(ISERROR(SEARCH("Inefectiva",AP9)))</formula>
    </cfRule>
    <cfRule type="containsText" dxfId="92" priority="193" operator="containsText" text="Incumplida">
      <formula>NOT(ISERROR(SEARCH("Incumplida",AP9)))</formula>
    </cfRule>
    <cfRule type="containsText" dxfId="91" priority="194" operator="containsText" text="Abierta">
      <formula>NOT(ISERROR(SEARCH("Abierta",AP9)))</formula>
    </cfRule>
  </conditionalFormatting>
  <conditionalFormatting sqref="AP9">
    <cfRule type="containsText" dxfId="90" priority="159" operator="containsText" text="Inefectiva">
      <formula>NOT(ISERROR(SEARCH("Inefectiva",AP9)))</formula>
    </cfRule>
    <cfRule type="containsText" dxfId="89" priority="160" operator="containsText" text="Incumplida">
      <formula>NOT(ISERROR(SEARCH("Incumplida",AP9)))</formula>
    </cfRule>
    <cfRule type="containsText" dxfId="88" priority="161" operator="containsText" text="Abierta">
      <formula>NOT(ISERROR(SEARCH("Abierta",AP9)))</formula>
    </cfRule>
  </conditionalFormatting>
  <conditionalFormatting sqref="AP10:AP16">
    <cfRule type="containsText" dxfId="87" priority="111" operator="containsText" text="Inefectiva">
      <formula>NOT(ISERROR(SEARCH("Inefectiva",AP10)))</formula>
    </cfRule>
    <cfRule type="containsText" dxfId="86" priority="112" operator="containsText" text="Incumplida">
      <formula>NOT(ISERROR(SEARCH("Incumplida",AP10)))</formula>
    </cfRule>
    <cfRule type="containsText" dxfId="85" priority="113" operator="containsText" text="Abierta">
      <formula>NOT(ISERROR(SEARCH("Abierta",AP10)))</formula>
    </cfRule>
  </conditionalFormatting>
  <conditionalFormatting sqref="AP10:AP16">
    <cfRule type="containsText" dxfId="84" priority="108" operator="containsText" text="Inefectiva">
      <formula>NOT(ISERROR(SEARCH("Inefectiva",AP10)))</formula>
    </cfRule>
    <cfRule type="containsText" dxfId="83" priority="109" operator="containsText" text="Incumplida">
      <formula>NOT(ISERROR(SEARCH("Incumplida",AP10)))</formula>
    </cfRule>
    <cfRule type="containsText" dxfId="82" priority="110" operator="containsText" text="Abierta">
      <formula>NOT(ISERROR(SEARCH("Abierta",AP10)))</formula>
    </cfRule>
  </conditionalFormatting>
  <conditionalFormatting sqref="AP17">
    <cfRule type="containsText" dxfId="81" priority="105" operator="containsText" text="Inefectiva">
      <formula>NOT(ISERROR(SEARCH("Inefectiva",AP17)))</formula>
    </cfRule>
    <cfRule type="containsText" dxfId="80" priority="106" operator="containsText" text="Incumplida">
      <formula>NOT(ISERROR(SEARCH("Incumplida",AP17)))</formula>
    </cfRule>
    <cfRule type="containsText" dxfId="79" priority="107" operator="containsText" text="Abierta">
      <formula>NOT(ISERROR(SEARCH("Abierta",AP17)))</formula>
    </cfRule>
  </conditionalFormatting>
  <conditionalFormatting sqref="AP17">
    <cfRule type="containsText" dxfId="78" priority="102" operator="containsText" text="Inefectiva">
      <formula>NOT(ISERROR(SEARCH("Inefectiva",AP17)))</formula>
    </cfRule>
    <cfRule type="containsText" dxfId="77" priority="103" operator="containsText" text="Incumplida">
      <formula>NOT(ISERROR(SEARCH("Incumplida",AP17)))</formula>
    </cfRule>
    <cfRule type="containsText" dxfId="76" priority="104" operator="containsText" text="Abierta">
      <formula>NOT(ISERROR(SEARCH("Abierta",AP17)))</formula>
    </cfRule>
  </conditionalFormatting>
  <conditionalFormatting sqref="AP18:AP20">
    <cfRule type="containsText" dxfId="75" priority="99" operator="containsText" text="Inefectiva">
      <formula>NOT(ISERROR(SEARCH("Inefectiva",AP18)))</formula>
    </cfRule>
    <cfRule type="containsText" dxfId="74" priority="100" operator="containsText" text="Incumplida">
      <formula>NOT(ISERROR(SEARCH("Incumplida",AP18)))</formula>
    </cfRule>
    <cfRule type="containsText" dxfId="73" priority="101" operator="containsText" text="Abierta">
      <formula>NOT(ISERROR(SEARCH("Abierta",AP18)))</formula>
    </cfRule>
  </conditionalFormatting>
  <conditionalFormatting sqref="AP18:AP20">
    <cfRule type="containsText" dxfId="72" priority="96" operator="containsText" text="Inefectiva">
      <formula>NOT(ISERROR(SEARCH("Inefectiva",AP18)))</formula>
    </cfRule>
    <cfRule type="containsText" dxfId="71" priority="97" operator="containsText" text="Incumplida">
      <formula>NOT(ISERROR(SEARCH("Incumplida",AP18)))</formula>
    </cfRule>
    <cfRule type="containsText" dxfId="70" priority="98" operator="containsText" text="Abierta">
      <formula>NOT(ISERROR(SEARCH("Abierta",AP18)))</formula>
    </cfRule>
  </conditionalFormatting>
  <conditionalFormatting sqref="AP21">
    <cfRule type="containsText" dxfId="69" priority="93" operator="containsText" text="Inefectiva">
      <formula>NOT(ISERROR(SEARCH("Inefectiva",AP21)))</formula>
    </cfRule>
    <cfRule type="containsText" dxfId="68" priority="94" operator="containsText" text="Incumplida">
      <formula>NOT(ISERROR(SEARCH("Incumplida",AP21)))</formula>
    </cfRule>
    <cfRule type="containsText" dxfId="67" priority="95" operator="containsText" text="Abierta">
      <formula>NOT(ISERROR(SEARCH("Abierta",AP21)))</formula>
    </cfRule>
  </conditionalFormatting>
  <conditionalFormatting sqref="AP21">
    <cfRule type="containsText" dxfId="66" priority="90" operator="containsText" text="Inefectiva">
      <formula>NOT(ISERROR(SEARCH("Inefectiva",AP21)))</formula>
    </cfRule>
    <cfRule type="containsText" dxfId="65" priority="91" operator="containsText" text="Incumplida">
      <formula>NOT(ISERROR(SEARCH("Incumplida",AP21)))</formula>
    </cfRule>
    <cfRule type="containsText" dxfId="64" priority="92" operator="containsText" text="Abierta">
      <formula>NOT(ISERROR(SEARCH("Abierta",AP21)))</formula>
    </cfRule>
  </conditionalFormatting>
  <conditionalFormatting sqref="AP22:AP31">
    <cfRule type="containsText" dxfId="63" priority="87" operator="containsText" text="Inefectiva">
      <formula>NOT(ISERROR(SEARCH("Inefectiva",AP22)))</formula>
    </cfRule>
    <cfRule type="containsText" dxfId="62" priority="88" operator="containsText" text="Incumplida">
      <formula>NOT(ISERROR(SEARCH("Incumplida",AP22)))</formula>
    </cfRule>
    <cfRule type="containsText" dxfId="61" priority="89" operator="containsText" text="Abierta">
      <formula>NOT(ISERROR(SEARCH("Abierta",AP22)))</formula>
    </cfRule>
  </conditionalFormatting>
  <conditionalFormatting sqref="AP22:AP31">
    <cfRule type="containsText" dxfId="60" priority="84" operator="containsText" text="Inefectiva">
      <formula>NOT(ISERROR(SEARCH("Inefectiva",AP22)))</formula>
    </cfRule>
    <cfRule type="containsText" dxfId="59" priority="85" operator="containsText" text="Incumplida">
      <formula>NOT(ISERROR(SEARCH("Incumplida",AP22)))</formula>
    </cfRule>
    <cfRule type="containsText" dxfId="58" priority="86" operator="containsText" text="Abierta">
      <formula>NOT(ISERROR(SEARCH("Abierta",AP22)))</formula>
    </cfRule>
  </conditionalFormatting>
  <conditionalFormatting sqref="AP32">
    <cfRule type="containsText" dxfId="57" priority="81" operator="containsText" text="Inefectiva">
      <formula>NOT(ISERROR(SEARCH("Inefectiva",AP32)))</formula>
    </cfRule>
    <cfRule type="containsText" dxfId="56" priority="82" operator="containsText" text="Incumplida">
      <formula>NOT(ISERROR(SEARCH("Incumplida",AP32)))</formula>
    </cfRule>
    <cfRule type="containsText" dxfId="55" priority="83" operator="containsText" text="Abierta">
      <formula>NOT(ISERROR(SEARCH("Abierta",AP32)))</formula>
    </cfRule>
  </conditionalFormatting>
  <conditionalFormatting sqref="AP32">
    <cfRule type="containsText" dxfId="54" priority="78" operator="containsText" text="Inefectiva">
      <formula>NOT(ISERROR(SEARCH("Inefectiva",AP32)))</formula>
    </cfRule>
    <cfRule type="containsText" dxfId="53" priority="79" operator="containsText" text="Incumplida">
      <formula>NOT(ISERROR(SEARCH("Incumplida",AP32)))</formula>
    </cfRule>
    <cfRule type="containsText" dxfId="52" priority="80" operator="containsText" text="Abierta">
      <formula>NOT(ISERROR(SEARCH("Abierta",AP32)))</formula>
    </cfRule>
  </conditionalFormatting>
  <conditionalFormatting sqref="AN16">
    <cfRule type="iconSet" priority="69">
      <iconSet iconSet="5Arrows">
        <cfvo type="percent" val="0"/>
        <cfvo type="num" val="60"/>
        <cfvo type="num" val="70"/>
        <cfvo type="num" val="80"/>
        <cfvo type="num" val="100"/>
      </iconSet>
    </cfRule>
  </conditionalFormatting>
  <conditionalFormatting sqref="AO9 AO71:AO101 AO106:AO127">
    <cfRule type="containsText" dxfId="51" priority="65" operator="containsText" text="Cumplida">
      <formula>NOT(ISERROR(SEARCH("Cumplida",AO9)))</formula>
    </cfRule>
    <cfRule type="containsText" dxfId="50" priority="66" operator="containsText" text="En ejecución">
      <formula>NOT(ISERROR(SEARCH("En ejecución",AO9)))</formula>
    </cfRule>
    <cfRule type="containsText" dxfId="49" priority="67" operator="containsText" text="En revisión por la OCI">
      <formula>NOT(ISERROR(SEARCH("En revisión por la OCI",AO9)))</formula>
    </cfRule>
  </conditionalFormatting>
  <conditionalFormatting sqref="AO10:AO16">
    <cfRule type="containsText" dxfId="48" priority="61" operator="containsText" text="Cumplida">
      <formula>NOT(ISERROR(SEARCH("Cumplida",AO10)))</formula>
    </cfRule>
    <cfRule type="containsText" dxfId="47" priority="62" operator="containsText" text="En ejecución">
      <formula>NOT(ISERROR(SEARCH("En ejecución",AO10)))</formula>
    </cfRule>
    <cfRule type="containsText" dxfId="46" priority="63" operator="containsText" text="En revisión por la OCI">
      <formula>NOT(ISERROR(SEARCH("En revisión por la OCI",AO10)))</formula>
    </cfRule>
  </conditionalFormatting>
  <conditionalFormatting sqref="AO17:AO32">
    <cfRule type="containsText" dxfId="45" priority="57" operator="containsText" text="Cumplida">
      <formula>NOT(ISERROR(SEARCH("Cumplida",AO17)))</formula>
    </cfRule>
    <cfRule type="containsText" dxfId="44" priority="58" operator="containsText" text="En ejecución">
      <formula>NOT(ISERROR(SEARCH("En ejecución",AO17)))</formula>
    </cfRule>
    <cfRule type="containsText" dxfId="43" priority="59" operator="containsText" text="En revisión por la OCI">
      <formula>NOT(ISERROR(SEARCH("En revisión por la OCI",AO17)))</formula>
    </cfRule>
  </conditionalFormatting>
  <conditionalFormatting sqref="AO33:AO70">
    <cfRule type="containsText" dxfId="42" priority="53" operator="containsText" text="Cumplida">
      <formula>NOT(ISERROR(SEARCH("Cumplida",AO33)))</formula>
    </cfRule>
    <cfRule type="containsText" dxfId="41" priority="54" operator="containsText" text="En ejecución">
      <formula>NOT(ISERROR(SEARCH("En ejecución",AO33)))</formula>
    </cfRule>
    <cfRule type="containsText" dxfId="40" priority="55" operator="containsText" text="En revisión por la OCI">
      <formula>NOT(ISERROR(SEARCH("En revisión por la OCI",AO33)))</formula>
    </cfRule>
  </conditionalFormatting>
  <conditionalFormatting sqref="AL9:AL15">
    <cfRule type="iconSet" priority="46">
      <iconSet iconSet="5Arrows">
        <cfvo type="percent" val="0"/>
        <cfvo type="num" val="60"/>
        <cfvo type="num" val="70"/>
        <cfvo type="num" val="80"/>
        <cfvo type="num" val="100"/>
      </iconSet>
    </cfRule>
  </conditionalFormatting>
  <conditionalFormatting sqref="AN9:AN15">
    <cfRule type="iconSet" priority="41">
      <iconSet iconSet="5Arrows">
        <cfvo type="percent" val="0"/>
        <cfvo type="num" val="60"/>
        <cfvo type="num" val="70"/>
        <cfvo type="num" val="80"/>
        <cfvo type="num" val="100"/>
      </iconSet>
    </cfRule>
  </conditionalFormatting>
  <conditionalFormatting sqref="AN17:AN101 AN106:AN127">
    <cfRule type="iconSet" priority="225">
      <iconSet iconSet="5Arrows">
        <cfvo type="percent" val="0"/>
        <cfvo type="num" val="60"/>
        <cfvo type="num" val="70"/>
        <cfvo type="num" val="80"/>
        <cfvo type="num" val="100"/>
      </iconSet>
    </cfRule>
  </conditionalFormatting>
  <conditionalFormatting sqref="AL16:AL101 AL106:AL127">
    <cfRule type="iconSet" priority="233">
      <iconSet iconSet="5Arrows">
        <cfvo type="percent" val="0"/>
        <cfvo type="num" val="60"/>
        <cfvo type="num" val="70"/>
        <cfvo type="num" val="80"/>
        <cfvo type="num" val="100"/>
      </iconSet>
    </cfRule>
  </conditionalFormatting>
  <conditionalFormatting sqref="Z102">
    <cfRule type="containsText" dxfId="39" priority="37" operator="containsText" text="Inefectiva">
      <formula>NOT(ISERROR(SEARCH("Inefectiva",Z102)))</formula>
    </cfRule>
    <cfRule type="containsText" dxfId="38" priority="38" operator="containsText" text="Incumplida">
      <formula>NOT(ISERROR(SEARCH("Incumplida",Z102)))</formula>
    </cfRule>
    <cfRule type="containsText" dxfId="37" priority="39" operator="containsText" text="Abierta">
      <formula>NOT(ISERROR(SEARCH("Abierta",Z102)))</formula>
    </cfRule>
  </conditionalFormatting>
  <conditionalFormatting sqref="Y102">
    <cfRule type="containsText" dxfId="36" priority="34" operator="containsText" text="Cumplida">
      <formula>NOT(ISERROR(SEARCH("Cumplida",Y102)))</formula>
    </cfRule>
    <cfRule type="containsText" dxfId="35" priority="35" operator="containsText" text="En ejecución">
      <formula>NOT(ISERROR(SEARCH("En ejecución",Y102)))</formula>
    </cfRule>
    <cfRule type="containsText" dxfId="34" priority="36" operator="containsText" text="En revisión por la OCI">
      <formula>NOT(ISERROR(SEARCH("En revisión por la OCI",Y102)))</formula>
    </cfRule>
  </conditionalFormatting>
  <conditionalFormatting sqref="X102">
    <cfRule type="iconSet" priority="40">
      <iconSet iconSet="5Arrows">
        <cfvo type="percent" val="0"/>
        <cfvo type="num" val="60"/>
        <cfvo type="num" val="70"/>
        <cfvo type="num" val="80"/>
        <cfvo type="num" val="100"/>
      </iconSet>
    </cfRule>
  </conditionalFormatting>
  <conditionalFormatting sqref="AP102">
    <cfRule type="containsText" dxfId="33" priority="29" operator="containsText" text="Inefectiva">
      <formula>NOT(ISERROR(SEARCH("Inefectiva",AP102)))</formula>
    </cfRule>
    <cfRule type="containsText" dxfId="32" priority="30" operator="containsText" text="Incumplida">
      <formula>NOT(ISERROR(SEARCH("Incumplida",AP102)))</formula>
    </cfRule>
    <cfRule type="containsText" dxfId="31" priority="31" operator="containsText" text="Abierta">
      <formula>NOT(ISERROR(SEARCH("Abierta",AP102)))</formula>
    </cfRule>
  </conditionalFormatting>
  <conditionalFormatting sqref="AO102">
    <cfRule type="containsText" dxfId="30" priority="26" operator="containsText" text="Cumplida">
      <formula>NOT(ISERROR(SEARCH("Cumplida",AO102)))</formula>
    </cfRule>
    <cfRule type="containsText" dxfId="29" priority="27" operator="containsText" text="En ejecución">
      <formula>NOT(ISERROR(SEARCH("En ejecución",AO102)))</formula>
    </cfRule>
    <cfRule type="containsText" dxfId="28" priority="28" operator="containsText" text="En revisión por la OCI">
      <formula>NOT(ISERROR(SEARCH("En revisión por la OCI",AO102)))</formula>
    </cfRule>
  </conditionalFormatting>
  <conditionalFormatting sqref="AN102">
    <cfRule type="iconSet" priority="32">
      <iconSet iconSet="5Arrows">
        <cfvo type="percent" val="0"/>
        <cfvo type="num" val="60"/>
        <cfvo type="num" val="70"/>
        <cfvo type="num" val="80"/>
        <cfvo type="num" val="100"/>
      </iconSet>
    </cfRule>
  </conditionalFormatting>
  <conditionalFormatting sqref="AP103">
    <cfRule type="containsText" dxfId="27" priority="21" operator="containsText" text="Inefectiva">
      <formula>NOT(ISERROR(SEARCH("Inefectiva",AP103)))</formula>
    </cfRule>
    <cfRule type="containsText" dxfId="26" priority="22" operator="containsText" text="Incumplida">
      <formula>NOT(ISERROR(SEARCH("Incumplida",AP103)))</formula>
    </cfRule>
    <cfRule type="containsText" dxfId="25" priority="23" operator="containsText" text="Abierta">
      <formula>NOT(ISERROR(SEARCH("Abierta",AP103)))</formula>
    </cfRule>
  </conditionalFormatting>
  <conditionalFormatting sqref="AO103">
    <cfRule type="containsText" dxfId="24" priority="18" operator="containsText" text="Cumplida">
      <formula>NOT(ISERROR(SEARCH("Cumplida",AO103)))</formula>
    </cfRule>
    <cfRule type="containsText" dxfId="23" priority="19" operator="containsText" text="En ejecución">
      <formula>NOT(ISERROR(SEARCH("En ejecución",AO103)))</formula>
    </cfRule>
    <cfRule type="containsText" dxfId="22" priority="20" operator="containsText" text="En revisión por la OCI">
      <formula>NOT(ISERROR(SEARCH("En revisión por la OCI",AO103)))</formula>
    </cfRule>
  </conditionalFormatting>
  <conditionalFormatting sqref="AN103">
    <cfRule type="iconSet" priority="24">
      <iconSet iconSet="5Arrows">
        <cfvo type="percent" val="0"/>
        <cfvo type="num" val="60"/>
        <cfvo type="num" val="70"/>
        <cfvo type="num" val="80"/>
        <cfvo type="num" val="100"/>
      </iconSet>
    </cfRule>
  </conditionalFormatting>
  <conditionalFormatting sqref="AP104">
    <cfRule type="containsText" dxfId="21" priority="13" operator="containsText" text="Inefectiva">
      <formula>NOT(ISERROR(SEARCH("Inefectiva",AP104)))</formula>
    </cfRule>
    <cfRule type="containsText" dxfId="20" priority="14" operator="containsText" text="Incumplida">
      <formula>NOT(ISERROR(SEARCH("Incumplida",AP104)))</formula>
    </cfRule>
    <cfRule type="containsText" dxfId="19" priority="15" operator="containsText" text="Abierta">
      <formula>NOT(ISERROR(SEARCH("Abierta",AP104)))</formula>
    </cfRule>
  </conditionalFormatting>
  <conditionalFormatting sqref="AO104">
    <cfRule type="containsText" dxfId="18" priority="10" operator="containsText" text="Cumplida">
      <formula>NOT(ISERROR(SEARCH("Cumplida",AO104)))</formula>
    </cfRule>
    <cfRule type="containsText" dxfId="17" priority="11" operator="containsText" text="En ejecución">
      <formula>NOT(ISERROR(SEARCH("En ejecución",AO104)))</formula>
    </cfRule>
    <cfRule type="containsText" dxfId="16" priority="12" operator="containsText" text="En revisión por la OCI">
      <formula>NOT(ISERROR(SEARCH("En revisión por la OCI",AO104)))</formula>
    </cfRule>
  </conditionalFormatting>
  <conditionalFormatting sqref="AN104">
    <cfRule type="iconSet" priority="16">
      <iconSet iconSet="5Arrows">
        <cfvo type="percent" val="0"/>
        <cfvo type="num" val="60"/>
        <cfvo type="num" val="70"/>
        <cfvo type="num" val="80"/>
        <cfvo type="num" val="100"/>
      </iconSet>
    </cfRule>
  </conditionalFormatting>
  <conditionalFormatting sqref="AP105">
    <cfRule type="containsText" dxfId="15" priority="5" operator="containsText" text="Inefectiva">
      <formula>NOT(ISERROR(SEARCH("Inefectiva",AP105)))</formula>
    </cfRule>
    <cfRule type="containsText" dxfId="14" priority="6" operator="containsText" text="Incumplida">
      <formula>NOT(ISERROR(SEARCH("Incumplida",AP105)))</formula>
    </cfRule>
    <cfRule type="containsText" dxfId="13" priority="7" operator="containsText" text="Abierta">
      <formula>NOT(ISERROR(SEARCH("Abierta",AP105)))</formula>
    </cfRule>
  </conditionalFormatting>
  <conditionalFormatting sqref="AO105">
    <cfRule type="containsText" dxfId="12" priority="2" operator="containsText" text="Cumplida">
      <formula>NOT(ISERROR(SEARCH("Cumplida",AO105)))</formula>
    </cfRule>
    <cfRule type="containsText" dxfId="11" priority="3" operator="containsText" text="En ejecución">
      <formula>NOT(ISERROR(SEARCH("En ejecución",AO105)))</formula>
    </cfRule>
    <cfRule type="containsText" dxfId="10" priority="4" operator="containsText" text="En revisión por la OCI">
      <formula>NOT(ISERROR(SEARCH("En revisión por la OCI",AO105)))</formula>
    </cfRule>
  </conditionalFormatting>
  <conditionalFormatting sqref="AN105">
    <cfRule type="iconSet" priority="8">
      <iconSet iconSet="5Arrows">
        <cfvo type="percent" val="0"/>
        <cfvo type="num" val="60"/>
        <cfvo type="num" val="70"/>
        <cfvo type="num" val="80"/>
        <cfvo type="num" val="100"/>
      </iconSet>
    </cfRule>
  </conditionalFormatting>
  <dataValidations xWindow="1400" yWindow="542" count="8">
    <dataValidation type="textLength" allowBlank="1" showInputMessage="1" error="Escriba un texto  Maximo 390 Caracteres" promptTitle="Cualquier contenido Maximo 390 Caracteres" prompt=" Registre aspectos importantes a considerar. (MÁX. 390 CARACTERES)" sqref="AI37:AI43 AI44:AJ44 AF11:AH11 AH12:AH20 AE12:AG25 AE26:AH26 AE9:AH10 AI9:AI26 AJ9:AJ43 AI30:AI34 AE29:AG44 AH29:AH33 AE45:AJ127" xr:uid="{00000000-0002-0000-0000-00000B000000}">
      <formula1>0</formula1>
      <formula2>390</formula2>
    </dataValidation>
    <dataValidation type="list" allowBlank="1" showInputMessage="1" showErrorMessage="1" errorTitle="Entrada no válida" error="Por favor seleccione un elemento de la lista" promptTitle="Seleccione un elemento de la lista" prompt=" Seleccione de la lista si registra la SUSCRIPCIÓN, ó el AVANCE (SEGUIMIENTO) del Plan de Mejoramiento." sqref="I9:I76 N78:N101 S102:T105 N106:N127" xr:uid="{00000000-0002-0000-0000-000001000000}">
      <formula1>$A$349914:$A$349916</formula1>
    </dataValidation>
    <dataValidation type="whole" operator="greaterThanOrEqual" allowBlank="1" showInputMessage="1" showErrorMessage="1" sqref="R10:R77 AC32 AC24 AC113:AC125 AC59:AC60 AC9:AC15 AC70:AC72 AC65:AC67 AC95:AC97 AC109:AC111 AC50:AC51 AC84:AC86 AC74 AC42 AC35:AC36 AC78:AC79 AC107 AC27 AC127 AC91:AC93" xr:uid="{00000000-0002-0000-0000-000000000000}">
      <formula1>1</formula1>
    </dataValidation>
    <dataValidation type="decimal" allowBlank="1" showInputMessage="1" showErrorMessage="1" errorTitle="Entrada no válida" error="Por favor escriba un número" promptTitle="Escriba un número en esta casilla" prompt=" Registre EN NÚMERO el avance fisico a la fecha de corte del informe, respecto a las cantidades de las unidades de medida. (Únicamente para AVANCE ó SEGUIMIENTO del Plan de Mejoramiento)" sqref="W9:W127" xr:uid="{00000000-0002-0000-0000-00000C000000}">
      <formula1>-9223372036854770000</formula1>
      <formula2>9223372036854770000</formula2>
    </dataValidation>
    <dataValidation type="list" allowBlank="1" showInputMessage="1" showErrorMessage="1" sqref="AQ9:AR127" xr:uid="{00000000-0002-0000-0000-00000F000000}">
      <formula1>"1,3,5"</formula1>
    </dataValidation>
    <dataValidation type="decimal" allowBlank="1" showInputMessage="1" showErrorMessage="1" errorTitle="Entrada no válida" error="Por favor escriba un número" promptTitle="Escriba un número en esta casilla" prompt=" Registre el numero de semanas que existen entre las fecha de inicio y la fecha final de la actividad." sqref="U9:U127" xr:uid="{C9326352-A42F-40C2-898B-460B5912C50E}">
      <formula1>-9223372036854770000</formula1>
      <formula2>9223372036854770000</formula2>
    </dataValidation>
    <dataValidation type="list" allowBlank="1" showInputMessage="1" showErrorMessage="1" promptTitle="Estado y evaluación entidad" prompt="Solamente ingrese_x000a_En ejecución_x000a_Cumplida_x000a_Incumplida_x000a_En revisión por la OCI" sqref="AO9:AO127" xr:uid="{95E181E2-1D8D-4231-9337-22DC687D2ACF}">
      <formula1>$AT$2:$AT$6</formula1>
    </dataValidation>
    <dataValidation allowBlank="1" showInputMessage="1" showErrorMessage="1" promptTitle="Estado y evaluación auditor" prompt="Este espacio es el registrado en el formato contraloria CBS0402 seguimiento y solo corresponde a dos estados_x000a_Abierta_x000a_Incumplida_x000a_" sqref="AP9:AP127" xr:uid="{DE1309FE-65EA-4292-8A57-C4A91F83E9C7}"/>
  </dataValidations>
  <pageMargins left="0.70866141732283472" right="0.70866141732283472" top="0.74803149606299213" bottom="0.74803149606299213" header="0.31496062992125984" footer="0.31496062992125984"/>
  <pageSetup orientation="landscape" r:id="rId1"/>
  <headerFooter>
    <oddFooter xml:space="preserve">&amp;L&amp;6MSM-PR-03-FR-03 VERSIÓN 4 12-10-2017
</oddFooter>
  </headerFooter>
  <legacyDrawing r:id="rId2"/>
  <extLst>
    <ext xmlns:x14="http://schemas.microsoft.com/office/spreadsheetml/2009/9/main" uri="{78C0D931-6437-407d-A8EE-F0AAD7539E65}">
      <x14:conditionalFormattings>
        <x14:conditionalFormatting xmlns:xm="http://schemas.microsoft.com/office/excel/2006/main">
          <x14:cfRule type="containsText" priority="64" operator="containsText" id="{300AB990-62C6-4822-96AB-DCBB3C0F218D}">
            <xm:f>NOT(ISERROR(SEARCH($AT$5,AO9)))</xm:f>
            <xm:f>$AT$5</xm:f>
            <x14:dxf>
              <font>
                <b/>
                <i val="0"/>
              </font>
              <fill>
                <patternFill>
                  <bgColor rgb="FFFF0000"/>
                </patternFill>
              </fill>
            </x14:dxf>
          </x14:cfRule>
          <xm:sqref>AO9 AO71:AO101 AO106:AO127</xm:sqref>
        </x14:conditionalFormatting>
        <x14:conditionalFormatting xmlns:xm="http://schemas.microsoft.com/office/excel/2006/main">
          <x14:cfRule type="containsText" priority="60" operator="containsText" id="{2521C652-BDED-4058-86CC-094AD35F60C5}">
            <xm:f>NOT(ISERROR(SEARCH($AT$5,AO10)))</xm:f>
            <xm:f>$AT$5</xm:f>
            <x14:dxf>
              <font>
                <b/>
                <i val="0"/>
              </font>
              <fill>
                <patternFill>
                  <bgColor rgb="FFFF0000"/>
                </patternFill>
              </fill>
            </x14:dxf>
          </x14:cfRule>
          <xm:sqref>AO10:AO16</xm:sqref>
        </x14:conditionalFormatting>
        <x14:conditionalFormatting xmlns:xm="http://schemas.microsoft.com/office/excel/2006/main">
          <x14:cfRule type="containsText" priority="56" operator="containsText" id="{500DF614-8050-4235-A96D-DC0DA6948F13}">
            <xm:f>NOT(ISERROR(SEARCH($AT$5,AO17)))</xm:f>
            <xm:f>$AT$5</xm:f>
            <x14:dxf>
              <font>
                <b/>
                <i val="0"/>
              </font>
              <fill>
                <patternFill>
                  <bgColor rgb="FFFF0000"/>
                </patternFill>
              </fill>
            </x14:dxf>
          </x14:cfRule>
          <xm:sqref>AO17:AO32</xm:sqref>
        </x14:conditionalFormatting>
        <x14:conditionalFormatting xmlns:xm="http://schemas.microsoft.com/office/excel/2006/main">
          <x14:cfRule type="containsText" priority="52" operator="containsText" id="{9628EECB-E51F-4F35-8709-9CC1B9C464A9}">
            <xm:f>NOT(ISERROR(SEARCH($AT$5,AO33)))</xm:f>
            <xm:f>$AT$5</xm:f>
            <x14:dxf>
              <font>
                <b/>
                <i val="0"/>
              </font>
              <fill>
                <patternFill>
                  <bgColor rgb="FFFF0000"/>
                </patternFill>
              </fill>
            </x14:dxf>
          </x14:cfRule>
          <xm:sqref>AO33:AO70</xm:sqref>
        </x14:conditionalFormatting>
        <x14:conditionalFormatting xmlns:xm="http://schemas.microsoft.com/office/excel/2006/main">
          <x14:cfRule type="containsText" priority="33" operator="containsText" id="{18FA027E-CBB0-43CF-87E1-20EA04E1DA81}">
            <xm:f>NOT(ISERROR(SEARCH($AT$5,Y102)))</xm:f>
            <xm:f>$AT$5</xm:f>
            <x14:dxf>
              <font>
                <b/>
                <i val="0"/>
              </font>
              <fill>
                <patternFill>
                  <bgColor rgb="FFFF0000"/>
                </patternFill>
              </fill>
            </x14:dxf>
          </x14:cfRule>
          <xm:sqref>Y102</xm:sqref>
        </x14:conditionalFormatting>
        <x14:conditionalFormatting xmlns:xm="http://schemas.microsoft.com/office/excel/2006/main">
          <x14:cfRule type="containsText" priority="25" operator="containsText" id="{6771CCBE-589C-419B-86FE-9F641689F2C5}">
            <xm:f>NOT(ISERROR(SEARCH($AT$5,AO102)))</xm:f>
            <xm:f>$AT$5</xm:f>
            <x14:dxf>
              <font>
                <b/>
                <i val="0"/>
              </font>
              <fill>
                <patternFill>
                  <bgColor rgb="FFFF0000"/>
                </patternFill>
              </fill>
            </x14:dxf>
          </x14:cfRule>
          <xm:sqref>AO102</xm:sqref>
        </x14:conditionalFormatting>
        <x14:conditionalFormatting xmlns:xm="http://schemas.microsoft.com/office/excel/2006/main">
          <x14:cfRule type="containsText" priority="17" operator="containsText" id="{C6AF375C-F498-4E1A-998C-657E3B519F25}">
            <xm:f>NOT(ISERROR(SEARCH($AT$5,AO103)))</xm:f>
            <xm:f>$AT$5</xm:f>
            <x14:dxf>
              <font>
                <b/>
                <i val="0"/>
              </font>
              <fill>
                <patternFill>
                  <bgColor rgb="FFFF0000"/>
                </patternFill>
              </fill>
            </x14:dxf>
          </x14:cfRule>
          <xm:sqref>AO103</xm:sqref>
        </x14:conditionalFormatting>
        <x14:conditionalFormatting xmlns:xm="http://schemas.microsoft.com/office/excel/2006/main">
          <x14:cfRule type="containsText" priority="9" operator="containsText" id="{FCF1157C-7FCE-485D-9141-5715C084FD0F}">
            <xm:f>NOT(ISERROR(SEARCH($AT$5,AO104)))</xm:f>
            <xm:f>$AT$5</xm:f>
            <x14:dxf>
              <font>
                <b/>
                <i val="0"/>
              </font>
              <fill>
                <patternFill>
                  <bgColor rgb="FFFF0000"/>
                </patternFill>
              </fill>
            </x14:dxf>
          </x14:cfRule>
          <xm:sqref>AO104</xm:sqref>
        </x14:conditionalFormatting>
        <x14:conditionalFormatting xmlns:xm="http://schemas.microsoft.com/office/excel/2006/main">
          <x14:cfRule type="containsText" priority="1" operator="containsText" id="{6C430AFE-1180-4A63-B4F4-780448AFF175}">
            <xm:f>NOT(ISERROR(SEARCH($AT$5,AO105)))</xm:f>
            <xm:f>$AT$5</xm:f>
            <x14:dxf>
              <font>
                <b/>
                <i val="0"/>
              </font>
              <fill>
                <patternFill>
                  <bgColor rgb="FFFF0000"/>
                </patternFill>
              </fill>
            </x14:dxf>
          </x14:cfRule>
          <xm:sqref>AO105</xm:sqref>
        </x14:conditionalFormatting>
      </x14:conditionalFormatting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58EDA0-B4FD-4C2E-A365-662B8E718CE4}">
  <dimension ref="A1:G78"/>
  <sheetViews>
    <sheetView topLeftCell="A64" workbookViewId="0">
      <selection activeCell="C67" sqref="C67"/>
    </sheetView>
  </sheetViews>
  <sheetFormatPr baseColWidth="10" defaultRowHeight="15"/>
  <cols>
    <col min="1" max="1" width="36.42578125" customWidth="1"/>
    <col min="2" max="2" width="20.42578125" bestFit="1" customWidth="1"/>
    <col min="5" max="5" width="19.85546875" bestFit="1" customWidth="1"/>
  </cols>
  <sheetData>
    <row r="1" spans="1:7">
      <c r="A1" s="69" t="s">
        <v>133</v>
      </c>
      <c r="B1" s="68" t="s">
        <v>822</v>
      </c>
    </row>
    <row r="3" spans="1:7">
      <c r="A3" s="69" t="s">
        <v>103</v>
      </c>
      <c r="B3" t="s">
        <v>551</v>
      </c>
      <c r="E3" s="106" t="s">
        <v>823</v>
      </c>
      <c r="F3" s="106" t="s">
        <v>824</v>
      </c>
      <c r="G3" s="106" t="s">
        <v>552</v>
      </c>
    </row>
    <row r="4" spans="1:7">
      <c r="A4" s="49" t="s">
        <v>185</v>
      </c>
      <c r="B4" s="5">
        <v>11</v>
      </c>
      <c r="C4">
        <f>+GETPIVOTDATA("COD_FILA",$A$3,"(76) ESTADO Y EVALUACIÓN ENTIDAD","Cumplida")/119</f>
        <v>9.2436974789915971E-2</v>
      </c>
      <c r="E4" s="105" t="str">
        <f>+A4</f>
        <v>Cumplida</v>
      </c>
      <c r="F4" s="105">
        <v>11</v>
      </c>
      <c r="G4" s="107">
        <f>+F4/$F$8</f>
        <v>9.2436974789915971E-2</v>
      </c>
    </row>
    <row r="5" spans="1:7">
      <c r="A5" s="49" t="s">
        <v>159</v>
      </c>
      <c r="B5" s="5">
        <v>77</v>
      </c>
      <c r="C5">
        <f>+GETPIVOTDATA("COD_FILA",$A$3,"(76) ESTADO Y EVALUACIÓN ENTIDAD","En ejecución")/119</f>
        <v>0.6470588235294118</v>
      </c>
      <c r="E5" s="105" t="str">
        <f t="shared" ref="E5:E7" si="0">+A5</f>
        <v>En ejecución</v>
      </c>
      <c r="F5" s="105">
        <v>77</v>
      </c>
      <c r="G5" s="107">
        <f t="shared" ref="G5:G7" si="1">+F5/$F$8</f>
        <v>0.6470588235294118</v>
      </c>
    </row>
    <row r="6" spans="1:7">
      <c r="A6" s="49" t="s">
        <v>800</v>
      </c>
      <c r="B6" s="5">
        <v>14</v>
      </c>
      <c r="C6">
        <f>+GETPIVOTDATA("COD_FILA",$A$3,"(76) ESTADO Y EVALUACIÓN ENTIDAD","En revisión por la OCI")/119</f>
        <v>0.11764705882352941</v>
      </c>
      <c r="E6" s="105" t="str">
        <f t="shared" si="0"/>
        <v>En revisión por la OCI</v>
      </c>
      <c r="F6" s="105">
        <v>14</v>
      </c>
      <c r="G6" s="107">
        <f t="shared" si="1"/>
        <v>0.11764705882352941</v>
      </c>
    </row>
    <row r="7" spans="1:7">
      <c r="A7" s="49" t="s">
        <v>149</v>
      </c>
      <c r="B7" s="5">
        <v>17</v>
      </c>
      <c r="C7">
        <f>+GETPIVOTDATA("COD_FILA",$A$3,"(76) ESTADO Y EVALUACIÓN ENTIDAD","Incumplida")/119</f>
        <v>0.14285714285714285</v>
      </c>
      <c r="E7" s="105" t="str">
        <f t="shared" si="0"/>
        <v>Incumplida</v>
      </c>
      <c r="F7" s="105">
        <v>17</v>
      </c>
      <c r="G7" s="107">
        <f t="shared" si="1"/>
        <v>0.14285714285714285</v>
      </c>
    </row>
    <row r="8" spans="1:7">
      <c r="A8" s="49" t="s">
        <v>104</v>
      </c>
      <c r="B8" s="5">
        <v>119</v>
      </c>
      <c r="E8" s="105" t="s">
        <v>805</v>
      </c>
      <c r="F8" s="105">
        <f>SUM(F4:F7)</f>
        <v>119</v>
      </c>
      <c r="G8" s="108">
        <f>SUM(G4:G7)</f>
        <v>1</v>
      </c>
    </row>
    <row r="13" spans="1:7">
      <c r="A13" t="s">
        <v>826</v>
      </c>
    </row>
    <row r="14" spans="1:7">
      <c r="A14" s="69" t="s">
        <v>133</v>
      </c>
      <c r="B14" s="68" t="s">
        <v>825</v>
      </c>
      <c r="C14" s="68"/>
    </row>
    <row r="15" spans="1:7">
      <c r="A15" s="68"/>
      <c r="B15" s="68"/>
      <c r="C15" s="68"/>
    </row>
    <row r="16" spans="1:7">
      <c r="A16" s="69" t="s">
        <v>103</v>
      </c>
      <c r="B16" t="s">
        <v>551</v>
      </c>
      <c r="C16" s="69"/>
      <c r="D16" s="69"/>
      <c r="E16" s="69"/>
      <c r="F16" s="69"/>
      <c r="G16" s="69"/>
    </row>
    <row r="17" spans="1:3">
      <c r="A17" s="49" t="s">
        <v>159</v>
      </c>
      <c r="B17" s="5">
        <v>28</v>
      </c>
      <c r="C17" s="68"/>
    </row>
    <row r="18" spans="1:3">
      <c r="A18" s="50" t="s">
        <v>763</v>
      </c>
      <c r="B18" s="5">
        <v>2</v>
      </c>
      <c r="C18" s="68"/>
    </row>
    <row r="19" spans="1:3">
      <c r="A19" s="50" t="s">
        <v>278</v>
      </c>
      <c r="B19" s="5">
        <v>2</v>
      </c>
      <c r="C19" s="68"/>
    </row>
    <row r="20" spans="1:3">
      <c r="A20" s="50" t="s">
        <v>249</v>
      </c>
      <c r="B20" s="5">
        <v>4</v>
      </c>
      <c r="C20" s="68"/>
    </row>
    <row r="21" spans="1:3">
      <c r="A21" s="50" t="s">
        <v>371</v>
      </c>
      <c r="B21" s="5">
        <v>1</v>
      </c>
      <c r="C21" s="68"/>
    </row>
    <row r="22" spans="1:3">
      <c r="A22" s="50" t="s">
        <v>764</v>
      </c>
      <c r="B22" s="5">
        <v>6</v>
      </c>
      <c r="C22" s="68"/>
    </row>
    <row r="23" spans="1:3">
      <c r="A23" s="50" t="s">
        <v>752</v>
      </c>
      <c r="B23" s="5">
        <v>9</v>
      </c>
    </row>
    <row r="24" spans="1:3">
      <c r="A24" s="50" t="s">
        <v>757</v>
      </c>
      <c r="B24" s="5">
        <v>1</v>
      </c>
    </row>
    <row r="25" spans="1:3">
      <c r="A25" s="50" t="s">
        <v>760</v>
      </c>
      <c r="B25" s="5">
        <v>3</v>
      </c>
    </row>
    <row r="26" spans="1:3">
      <c r="A26" s="49" t="s">
        <v>104</v>
      </c>
      <c r="B26" s="5">
        <v>28</v>
      </c>
    </row>
    <row r="28" spans="1:3">
      <c r="A28" s="68" t="s">
        <v>827</v>
      </c>
      <c r="B28" s="68"/>
    </row>
    <row r="29" spans="1:3">
      <c r="A29" s="69" t="s">
        <v>133</v>
      </c>
      <c r="B29" s="68" t="s">
        <v>825</v>
      </c>
    </row>
    <row r="30" spans="1:3">
      <c r="A30" s="68"/>
      <c r="B30" s="68"/>
    </row>
    <row r="31" spans="1:3">
      <c r="A31" s="69" t="s">
        <v>103</v>
      </c>
      <c r="B31" t="s">
        <v>551</v>
      </c>
      <c r="C31" s="69"/>
    </row>
    <row r="32" spans="1:3">
      <c r="A32" s="49" t="s">
        <v>185</v>
      </c>
      <c r="B32" s="5">
        <v>11</v>
      </c>
    </row>
    <row r="33" spans="1:2">
      <c r="A33" s="50" t="s">
        <v>753</v>
      </c>
      <c r="B33" s="5">
        <v>2</v>
      </c>
    </row>
    <row r="34" spans="1:2">
      <c r="A34" s="50" t="s">
        <v>755</v>
      </c>
      <c r="B34" s="5">
        <v>9</v>
      </c>
    </row>
    <row r="35" spans="1:2">
      <c r="A35" s="49" t="s">
        <v>800</v>
      </c>
      <c r="B35" s="5">
        <v>14</v>
      </c>
    </row>
    <row r="36" spans="1:2">
      <c r="A36" s="50" t="s">
        <v>350</v>
      </c>
      <c r="B36" s="5">
        <v>1</v>
      </c>
    </row>
    <row r="37" spans="1:2">
      <c r="A37" s="50" t="s">
        <v>764</v>
      </c>
      <c r="B37" s="5">
        <v>11</v>
      </c>
    </row>
    <row r="38" spans="1:2">
      <c r="A38" s="50" t="s">
        <v>473</v>
      </c>
      <c r="B38" s="5">
        <v>1</v>
      </c>
    </row>
    <row r="39" spans="1:2">
      <c r="A39" s="50" t="s">
        <v>758</v>
      </c>
      <c r="B39" s="5">
        <v>1</v>
      </c>
    </row>
    <row r="40" spans="1:2">
      <c r="A40" s="49" t="s">
        <v>149</v>
      </c>
      <c r="B40" s="5">
        <v>3</v>
      </c>
    </row>
    <row r="41" spans="1:2">
      <c r="A41" s="50" t="s">
        <v>753</v>
      </c>
      <c r="B41" s="5">
        <v>1</v>
      </c>
    </row>
    <row r="42" spans="1:2">
      <c r="A42" s="50" t="s">
        <v>758</v>
      </c>
      <c r="B42" s="5">
        <v>2</v>
      </c>
    </row>
    <row r="43" spans="1:2">
      <c r="A43" s="49" t="s">
        <v>104</v>
      </c>
      <c r="B43" s="5">
        <v>28</v>
      </c>
    </row>
    <row r="45" spans="1:2">
      <c r="A45" s="68" t="s">
        <v>827</v>
      </c>
      <c r="B45" s="68"/>
    </row>
    <row r="46" spans="1:2">
      <c r="A46" s="69" t="s">
        <v>133</v>
      </c>
      <c r="B46" s="68" t="s">
        <v>825</v>
      </c>
    </row>
    <row r="47" spans="1:2">
      <c r="A47" s="68"/>
      <c r="B47" s="68"/>
    </row>
    <row r="48" spans="1:2">
      <c r="A48" s="69" t="s">
        <v>103</v>
      </c>
      <c r="B48" t="s">
        <v>551</v>
      </c>
    </row>
    <row r="49" spans="1:2">
      <c r="A49" s="49" t="s">
        <v>159</v>
      </c>
      <c r="B49" s="5">
        <v>45</v>
      </c>
    </row>
    <row r="50" spans="1:2">
      <c r="A50" s="50" t="s">
        <v>754</v>
      </c>
      <c r="B50" s="5">
        <v>1</v>
      </c>
    </row>
    <row r="51" spans="1:2">
      <c r="A51" s="50" t="s">
        <v>761</v>
      </c>
      <c r="B51" s="5">
        <v>5</v>
      </c>
    </row>
    <row r="52" spans="1:2">
      <c r="A52" s="50" t="s">
        <v>763</v>
      </c>
      <c r="B52" s="5">
        <v>3</v>
      </c>
    </row>
    <row r="53" spans="1:2">
      <c r="A53" s="50" t="s">
        <v>753</v>
      </c>
      <c r="B53" s="5">
        <v>7</v>
      </c>
    </row>
    <row r="54" spans="1:2">
      <c r="A54" s="50" t="s">
        <v>756</v>
      </c>
      <c r="B54" s="5">
        <v>3</v>
      </c>
    </row>
    <row r="55" spans="1:2">
      <c r="A55" s="50" t="s">
        <v>762</v>
      </c>
      <c r="B55" s="5">
        <v>1</v>
      </c>
    </row>
    <row r="56" spans="1:2">
      <c r="A56" s="50" t="s">
        <v>755</v>
      </c>
      <c r="B56" s="5">
        <v>2</v>
      </c>
    </row>
    <row r="57" spans="1:2">
      <c r="A57" s="50" t="s">
        <v>752</v>
      </c>
      <c r="B57" s="5">
        <v>1</v>
      </c>
    </row>
    <row r="58" spans="1:2">
      <c r="A58" s="50" t="s">
        <v>759</v>
      </c>
      <c r="B58" s="5">
        <v>2</v>
      </c>
    </row>
    <row r="59" spans="1:2">
      <c r="A59" s="50" t="s">
        <v>757</v>
      </c>
      <c r="B59" s="5">
        <v>3</v>
      </c>
    </row>
    <row r="60" spans="1:2">
      <c r="A60" s="50" t="s">
        <v>760</v>
      </c>
      <c r="B60" s="5">
        <v>2</v>
      </c>
    </row>
    <row r="61" spans="1:2">
      <c r="A61" s="50" t="s">
        <v>758</v>
      </c>
      <c r="B61" s="5">
        <v>5</v>
      </c>
    </row>
    <row r="62" spans="1:2">
      <c r="A62" s="50" t="s">
        <v>592</v>
      </c>
      <c r="B62" s="5">
        <v>3</v>
      </c>
    </row>
    <row r="63" spans="1:2">
      <c r="A63" s="50" t="s">
        <v>633</v>
      </c>
      <c r="B63" s="5">
        <v>2</v>
      </c>
    </row>
    <row r="64" spans="1:2">
      <c r="A64" s="50" t="s">
        <v>681</v>
      </c>
      <c r="B64" s="5">
        <v>5</v>
      </c>
    </row>
    <row r="65" spans="1:3">
      <c r="A65" s="49" t="s">
        <v>104</v>
      </c>
      <c r="B65" s="5">
        <v>45</v>
      </c>
    </row>
    <row r="68" spans="1:3" ht="18.75">
      <c r="A68" s="109" t="s">
        <v>832</v>
      </c>
      <c r="B68" s="68"/>
    </row>
    <row r="69" spans="1:3">
      <c r="A69" s="69" t="s">
        <v>133</v>
      </c>
      <c r="B69" s="68" t="s">
        <v>822</v>
      </c>
    </row>
    <row r="70" spans="1:3">
      <c r="A70" s="68"/>
      <c r="B70" s="68"/>
    </row>
    <row r="71" spans="1:3">
      <c r="A71" s="69" t="s">
        <v>103</v>
      </c>
      <c r="B71" t="s">
        <v>551</v>
      </c>
    </row>
    <row r="72" spans="1:3">
      <c r="A72" s="49" t="s">
        <v>797</v>
      </c>
      <c r="B72" s="5">
        <v>1</v>
      </c>
      <c r="C72" s="115">
        <f>+GETPIVOTDATA("COD_FILA",$A$71,"PROCESO ","Control y Mejora")/GETPIVOTDATA("COD_FILA",$A$71)</f>
        <v>8.4033613445378148E-3</v>
      </c>
    </row>
    <row r="73" spans="1:3">
      <c r="A73" s="49" t="s">
        <v>795</v>
      </c>
      <c r="B73" s="5">
        <v>14</v>
      </c>
      <c r="C73" s="115">
        <f>+GETPIVOTDATA("COD_FILA",$A$71,"PROCESO ","Direccionamiento Estratégico")/GETPIVOTDATA("COD_FILA",$A$71)</f>
        <v>0.11764705882352941</v>
      </c>
    </row>
    <row r="74" spans="1:3">
      <c r="A74" s="49" t="s">
        <v>792</v>
      </c>
      <c r="B74" s="5">
        <v>46</v>
      </c>
      <c r="C74" s="115">
        <f>+GETPIVOTDATA("COD_FILA",$A$71,"PROCESO ","Evaluación, Control y Seguimiento")/GETPIVOTDATA("COD_FILA",$A$71)</f>
        <v>0.38655462184873951</v>
      </c>
    </row>
    <row r="75" spans="1:3">
      <c r="A75" s="49" t="s">
        <v>796</v>
      </c>
      <c r="B75" s="5">
        <v>15</v>
      </c>
      <c r="C75" s="115">
        <f>+GETPIVOTDATA("COD_FILA",$A$71,"PROCESO ","Gestión Ambiental y Rural")/GETPIVOTDATA("COD_FILA",$A$71)</f>
        <v>0.12605042016806722</v>
      </c>
    </row>
    <row r="76" spans="1:3">
      <c r="A76" s="49" t="s">
        <v>793</v>
      </c>
      <c r="B76" s="5">
        <v>34</v>
      </c>
      <c r="C76" s="115">
        <f>+GETPIVOTDATA("COD_FILA",$A$71,"PROCESO ","Gestión de los Rescuros Físicos")/GETPIVOTDATA("COD_FILA",$A$71)</f>
        <v>0.2857142857142857</v>
      </c>
    </row>
    <row r="77" spans="1:3">
      <c r="A77" s="49" t="s">
        <v>114</v>
      </c>
      <c r="B77" s="5">
        <v>9</v>
      </c>
      <c r="C77" s="115">
        <f>+GETPIVOTDATA("COD_FILA",$A$71,"PROCESO ","Planeación Ambiental")/GETPIVOTDATA("COD_FILA",$A$71)</f>
        <v>7.5630252100840331E-2</v>
      </c>
    </row>
    <row r="78" spans="1:3">
      <c r="A78" s="49" t="s">
        <v>104</v>
      </c>
      <c r="B78" s="5">
        <v>119</v>
      </c>
      <c r="C78">
        <f>SUM(C72:C77)</f>
        <v>0.99999999999999989</v>
      </c>
    </row>
  </sheetData>
  <pageMargins left="0.7" right="0.7" top="0.75" bottom="0.75" header="0.3" footer="0.3"/>
  <pageSetup orientation="portrait" verticalDpi="0" r:id="rId6"/>
  <drawing r:id="rId7"/>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Q631"/>
  <sheetViews>
    <sheetView topLeftCell="A16" workbookViewId="0">
      <selection activeCell="G26" sqref="G26"/>
    </sheetView>
  </sheetViews>
  <sheetFormatPr baseColWidth="10" defaultColWidth="11.42578125" defaultRowHeight="15"/>
  <cols>
    <col min="1" max="2" width="11.42578125" style="6"/>
    <col min="3" max="3" width="17.5703125" style="6" customWidth="1"/>
    <col min="4" max="4" width="28.28515625" style="6" customWidth="1"/>
    <col min="5" max="6" width="11.42578125" style="6"/>
    <col min="7" max="7" width="14.140625" style="6" bestFit="1" customWidth="1"/>
    <col min="8" max="16384" width="11.42578125" style="6"/>
  </cols>
  <sheetData>
    <row r="1" spans="1:17" ht="15.75">
      <c r="A1" s="165" t="s">
        <v>12</v>
      </c>
      <c r="B1" s="165"/>
      <c r="C1" s="165"/>
      <c r="D1" s="165"/>
      <c r="E1" s="165"/>
      <c r="F1" s="165"/>
      <c r="G1" s="165"/>
      <c r="H1" s="165"/>
      <c r="I1" s="165"/>
      <c r="J1" s="165"/>
      <c r="K1" s="165"/>
      <c r="L1" s="165"/>
      <c r="M1" s="165"/>
      <c r="N1" s="165"/>
    </row>
    <row r="2" spans="1:17" ht="15.75">
      <c r="A2" s="165" t="s">
        <v>13</v>
      </c>
      <c r="B2" s="165"/>
      <c r="C2" s="165"/>
      <c r="D2" s="165"/>
      <c r="E2" s="165"/>
      <c r="F2" s="165"/>
      <c r="G2" s="165"/>
      <c r="H2" s="165"/>
      <c r="I2" s="165"/>
      <c r="J2" s="165"/>
      <c r="K2" s="165"/>
      <c r="L2" s="165"/>
      <c r="M2" s="165"/>
      <c r="N2" s="165"/>
    </row>
    <row r="3" spans="1:17" ht="15.75">
      <c r="A3" s="166" t="s">
        <v>14</v>
      </c>
      <c r="B3" s="166"/>
      <c r="C3" s="166"/>
      <c r="D3" s="166"/>
      <c r="E3" s="166"/>
      <c r="F3" s="166"/>
      <c r="G3" s="166"/>
      <c r="H3" s="166"/>
      <c r="I3" s="166"/>
      <c r="J3" s="166"/>
      <c r="K3" s="166"/>
      <c r="L3" s="166"/>
      <c r="M3" s="166"/>
      <c r="N3" s="166"/>
    </row>
    <row r="4" spans="1:17">
      <c r="A4" s="7"/>
      <c r="B4" s="7"/>
      <c r="C4" s="7"/>
      <c r="D4" s="7"/>
      <c r="E4" s="7"/>
      <c r="F4" s="7"/>
      <c r="G4" s="7"/>
      <c r="H4" s="7"/>
      <c r="I4" s="8"/>
      <c r="J4" s="8"/>
      <c r="K4" s="8"/>
      <c r="L4" s="8"/>
      <c r="M4" s="7"/>
      <c r="N4" s="7"/>
    </row>
    <row r="5" spans="1:17" ht="15.75">
      <c r="A5" s="9" t="s">
        <v>15</v>
      </c>
      <c r="B5" s="9"/>
      <c r="C5" s="10"/>
      <c r="D5" s="167" t="s">
        <v>147</v>
      </c>
      <c r="E5" s="167"/>
      <c r="F5" s="167"/>
      <c r="G5" s="167"/>
      <c r="H5" s="167"/>
      <c r="I5" s="167"/>
      <c r="J5" s="11"/>
      <c r="K5" s="11"/>
      <c r="L5" s="11"/>
      <c r="M5" s="12"/>
    </row>
    <row r="6" spans="1:17" ht="15.75">
      <c r="A6" s="9"/>
      <c r="B6" s="9"/>
      <c r="C6" s="10"/>
      <c r="D6" s="164"/>
      <c r="E6" s="164"/>
      <c r="F6" s="164"/>
      <c r="G6" s="164"/>
      <c r="H6" s="164"/>
      <c r="I6" s="164"/>
      <c r="J6" s="13"/>
      <c r="K6" s="13"/>
      <c r="L6" s="13"/>
      <c r="M6" s="14"/>
    </row>
    <row r="7" spans="1:17" ht="15.75">
      <c r="A7" s="9" t="s">
        <v>16</v>
      </c>
      <c r="B7" s="9"/>
      <c r="C7" s="10"/>
      <c r="D7" s="167" t="s">
        <v>549</v>
      </c>
      <c r="E7" s="167"/>
      <c r="F7" s="167"/>
      <c r="G7" s="167"/>
      <c r="H7" s="164"/>
      <c r="I7" s="164"/>
      <c r="J7" s="13"/>
      <c r="K7" s="13"/>
      <c r="L7" s="13"/>
      <c r="M7" s="14"/>
    </row>
    <row r="8" spans="1:17" ht="15.75">
      <c r="A8" s="9"/>
      <c r="B8" s="9"/>
      <c r="C8" s="10"/>
      <c r="D8" s="15"/>
      <c r="E8" s="16"/>
      <c r="F8" s="17"/>
      <c r="G8" s="18"/>
      <c r="H8" s="18"/>
      <c r="I8" s="19"/>
      <c r="J8" s="19"/>
      <c r="K8" s="19"/>
      <c r="L8" s="19"/>
      <c r="M8" s="14"/>
    </row>
    <row r="9" spans="1:17" ht="15.75">
      <c r="A9" s="9" t="s">
        <v>17</v>
      </c>
      <c r="B9" s="9"/>
      <c r="C9" s="10"/>
      <c r="D9" s="163">
        <v>899999062</v>
      </c>
      <c r="E9" s="163"/>
      <c r="F9" s="164"/>
      <c r="G9" s="164"/>
      <c r="H9" s="164"/>
      <c r="I9" s="164"/>
      <c r="J9" s="13"/>
      <c r="K9" s="13"/>
      <c r="L9" s="13"/>
      <c r="M9" s="14"/>
    </row>
    <row r="10" spans="1:17" ht="15.75">
      <c r="A10" s="9"/>
      <c r="B10" s="9"/>
      <c r="C10" s="10"/>
      <c r="D10" s="20"/>
      <c r="E10" s="21"/>
      <c r="F10" s="17"/>
      <c r="G10" s="18"/>
      <c r="H10" s="18"/>
      <c r="I10" s="19"/>
      <c r="J10" s="19"/>
      <c r="K10" s="19"/>
      <c r="L10" s="19"/>
      <c r="M10" s="14"/>
    </row>
    <row r="11" spans="1:17" ht="15.75">
      <c r="A11" s="175" t="s">
        <v>18</v>
      </c>
      <c r="B11" s="175"/>
      <c r="C11" s="175"/>
      <c r="D11" s="167">
        <v>2018</v>
      </c>
      <c r="E11" s="167"/>
      <c r="F11" s="167"/>
      <c r="G11" s="164"/>
      <c r="H11" s="164"/>
      <c r="I11" s="164"/>
      <c r="J11" s="13"/>
      <c r="K11" s="13"/>
      <c r="L11" s="13"/>
      <c r="M11" s="22"/>
    </row>
    <row r="12" spans="1:17" ht="15.75">
      <c r="A12" s="23"/>
      <c r="B12" s="23"/>
      <c r="C12" s="23"/>
      <c r="D12" s="176"/>
      <c r="E12" s="164"/>
      <c r="F12" s="164"/>
      <c r="G12" s="164"/>
      <c r="H12" s="164"/>
      <c r="I12" s="164"/>
      <c r="J12" s="13"/>
      <c r="K12" s="13"/>
      <c r="L12" s="13"/>
      <c r="M12" s="22"/>
    </row>
    <row r="13" spans="1:17" ht="15.75">
      <c r="A13" s="175" t="s">
        <v>19</v>
      </c>
      <c r="B13" s="175"/>
      <c r="C13" s="175"/>
      <c r="D13" s="167" t="s">
        <v>550</v>
      </c>
      <c r="E13" s="167"/>
      <c r="F13" s="167"/>
      <c r="G13" s="167"/>
      <c r="H13" s="167"/>
      <c r="I13" s="167"/>
      <c r="J13" s="11"/>
      <c r="K13" s="11"/>
      <c r="L13" s="11"/>
      <c r="M13" s="7"/>
    </row>
    <row r="14" spans="1:17" ht="15.75">
      <c r="A14" s="23"/>
      <c r="B14" s="23"/>
      <c r="C14" s="23"/>
      <c r="D14" s="11"/>
      <c r="E14" s="11"/>
      <c r="F14" s="17"/>
      <c r="G14" s="24"/>
      <c r="H14" s="24"/>
      <c r="I14" s="25"/>
      <c r="J14" s="25"/>
      <c r="K14" s="25"/>
      <c r="L14" s="25"/>
      <c r="M14" s="7"/>
      <c r="Q14" s="62"/>
    </row>
    <row r="15" spans="1:17" ht="15.75">
      <c r="A15" s="175" t="s">
        <v>20</v>
      </c>
      <c r="B15" s="175"/>
      <c r="C15" s="175"/>
      <c r="D15" s="177">
        <f>'126PE01-PR08-F2'!Y4</f>
        <v>43373</v>
      </c>
      <c r="E15" s="177"/>
      <c r="F15" s="178"/>
      <c r="G15" s="178"/>
      <c r="H15" s="178"/>
      <c r="I15" s="178"/>
      <c r="J15" s="26"/>
      <c r="K15" s="26"/>
      <c r="L15" s="26"/>
      <c r="M15" s="7"/>
      <c r="Q15" s="62"/>
    </row>
    <row r="16" spans="1:17">
      <c r="Q16" s="62"/>
    </row>
    <row r="17" spans="1:17" ht="20.25">
      <c r="A17" s="168"/>
      <c r="B17" s="168"/>
      <c r="C17" s="168"/>
      <c r="D17" s="168"/>
      <c r="E17" s="168"/>
      <c r="F17" s="168"/>
      <c r="G17" s="168"/>
      <c r="H17" s="168"/>
      <c r="I17" s="168"/>
      <c r="J17" s="168"/>
      <c r="K17" s="168"/>
      <c r="L17" s="168"/>
      <c r="M17" s="168"/>
      <c r="N17" s="168"/>
      <c r="Q17" s="62"/>
    </row>
    <row r="18" spans="1:17">
      <c r="C18" s="27"/>
      <c r="D18" s="27"/>
      <c r="E18" s="27"/>
      <c r="F18" s="27"/>
      <c r="G18" s="27"/>
      <c r="H18" s="27"/>
      <c r="I18" s="28"/>
      <c r="J18" s="28"/>
      <c r="K18" s="28"/>
      <c r="L18" s="28"/>
      <c r="M18" s="29"/>
      <c r="Q18" s="62"/>
    </row>
    <row r="19" spans="1:17">
      <c r="C19" s="169" t="s">
        <v>542</v>
      </c>
      <c r="D19" s="170"/>
      <c r="E19" s="170"/>
      <c r="F19" s="170"/>
      <c r="G19" s="170"/>
      <c r="H19" s="171"/>
      <c r="I19" s="28"/>
      <c r="J19" s="28"/>
      <c r="K19" s="28"/>
      <c r="L19" s="28"/>
      <c r="Q19" s="62"/>
    </row>
    <row r="20" spans="1:17">
      <c r="C20" s="172"/>
      <c r="D20" s="173"/>
      <c r="E20" s="173"/>
      <c r="F20" s="173"/>
      <c r="G20" s="173"/>
      <c r="H20" s="174"/>
      <c r="I20" s="28"/>
      <c r="J20" s="28"/>
      <c r="K20" s="28"/>
      <c r="L20" s="28"/>
      <c r="Q20" s="62"/>
    </row>
    <row r="21" spans="1:17">
      <c r="C21" s="172"/>
      <c r="D21" s="173"/>
      <c r="E21" s="173"/>
      <c r="F21" s="173"/>
      <c r="G21" s="173"/>
      <c r="H21" s="174"/>
      <c r="I21" s="28"/>
      <c r="J21" s="28"/>
      <c r="K21" s="28"/>
      <c r="L21" s="28"/>
      <c r="N21" s="30"/>
      <c r="Q21" s="62"/>
    </row>
    <row r="22" spans="1:17" ht="15.75">
      <c r="C22" s="31" t="s">
        <v>21</v>
      </c>
      <c r="D22" s="32"/>
      <c r="E22" s="32"/>
      <c r="F22" s="32"/>
      <c r="G22" s="32"/>
      <c r="H22" s="33"/>
      <c r="I22" s="28"/>
      <c r="J22" s="28"/>
      <c r="K22" s="28"/>
      <c r="L22" s="28"/>
      <c r="N22" s="30"/>
      <c r="Q22" s="62"/>
    </row>
    <row r="23" spans="1:17" ht="15.75">
      <c r="C23" s="31"/>
      <c r="D23" s="32"/>
      <c r="E23" s="32"/>
      <c r="F23" s="32"/>
      <c r="G23" s="32"/>
      <c r="H23" s="33"/>
      <c r="I23" s="28"/>
      <c r="J23" s="28"/>
      <c r="K23" s="28"/>
      <c r="L23" s="28"/>
      <c r="N23" s="34"/>
      <c r="Q23" s="62"/>
    </row>
    <row r="24" spans="1:17" ht="15.75">
      <c r="C24" s="31" t="s">
        <v>22</v>
      </c>
      <c r="D24" s="32"/>
      <c r="E24" s="116" t="s">
        <v>23</v>
      </c>
      <c r="F24" s="117"/>
      <c r="G24" s="118">
        <f>'126PE01-PR08-F2'!Z128</f>
        <v>1314.2857142857142</v>
      </c>
      <c r="H24" s="33"/>
      <c r="Q24" s="62"/>
    </row>
    <row r="25" spans="1:17" ht="15.75">
      <c r="C25" s="31" t="s">
        <v>24</v>
      </c>
      <c r="D25" s="32"/>
      <c r="E25" s="119" t="s">
        <v>25</v>
      </c>
      <c r="F25" s="120"/>
      <c r="G25" s="121">
        <f>'126PE01-PR08-F2'!U128</f>
        <v>3993.142857142861</v>
      </c>
      <c r="H25" s="33"/>
      <c r="Q25" s="62"/>
    </row>
    <row r="26" spans="1:17" ht="15.75">
      <c r="C26" s="31" t="s">
        <v>106</v>
      </c>
      <c r="D26" s="32"/>
      <c r="E26" s="35" t="s">
        <v>26</v>
      </c>
      <c r="F26" s="36"/>
      <c r="G26" s="51">
        <f>IF('126PE01-PR08-F2'!Y128=0,0,'126PE01-PR08-F2'!Y128/G24)</f>
        <v>0.66826086956521724</v>
      </c>
      <c r="H26" s="37"/>
      <c r="N26" s="38"/>
      <c r="O26" s="38"/>
      <c r="P26" s="38"/>
      <c r="Q26" s="62"/>
    </row>
    <row r="27" spans="1:17" ht="15.75">
      <c r="C27" s="31" t="s">
        <v>27</v>
      </c>
      <c r="D27" s="32"/>
      <c r="E27" s="35" t="s">
        <v>28</v>
      </c>
      <c r="F27" s="36"/>
      <c r="G27" s="51">
        <f>IF('126PE01-PR08-F2'!X128=0,0,'126PE01-PR08-F2'!X128/G25)</f>
        <v>0.31339439038351435</v>
      </c>
      <c r="H27" s="39"/>
      <c r="M27" s="40"/>
      <c r="N27" s="41"/>
      <c r="Q27" s="62"/>
    </row>
    <row r="28" spans="1:17">
      <c r="C28" s="42"/>
      <c r="D28" s="43"/>
      <c r="E28" s="44"/>
      <c r="F28" s="45"/>
      <c r="G28" s="46"/>
      <c r="H28" s="47"/>
      <c r="M28" s="40"/>
      <c r="N28" s="41"/>
      <c r="Q28" s="62"/>
    </row>
    <row r="29" spans="1:17">
      <c r="M29" s="40"/>
      <c r="Q29" s="62"/>
    </row>
    <row r="30" spans="1:17">
      <c r="Q30" s="62"/>
    </row>
    <row r="31" spans="1:17">
      <c r="Q31" s="62"/>
    </row>
    <row r="32" spans="1:17">
      <c r="C32" s="4"/>
      <c r="D32" s="4"/>
      <c r="Q32" s="62"/>
    </row>
    <row r="33" spans="3:17">
      <c r="C33" s="49"/>
      <c r="D33" s="5"/>
      <c r="Q33" s="62"/>
    </row>
    <row r="34" spans="3:17">
      <c r="C34" s="50"/>
      <c r="D34" s="5"/>
      <c r="Q34" s="62"/>
    </row>
    <row r="35" spans="3:17">
      <c r="C35" s="50"/>
      <c r="D35" s="5"/>
      <c r="Q35" s="62"/>
    </row>
    <row r="36" spans="3:17">
      <c r="C36" s="49"/>
      <c r="D36" s="5"/>
      <c r="Q36" s="62"/>
    </row>
    <row r="37" spans="3:17">
      <c r="C37" s="50"/>
      <c r="D37" s="5"/>
      <c r="Q37" s="62"/>
    </row>
    <row r="38" spans="3:17">
      <c r="C38" s="50"/>
      <c r="D38" s="5"/>
      <c r="Q38" s="62"/>
    </row>
    <row r="39" spans="3:17">
      <c r="C39" s="49"/>
      <c r="D39" s="5"/>
      <c r="Q39" s="62"/>
    </row>
    <row r="40" spans="3:17">
      <c r="C40" s="50"/>
      <c r="D40" s="5"/>
      <c r="Q40" s="62"/>
    </row>
    <row r="41" spans="3:17">
      <c r="C41" s="50"/>
      <c r="D41" s="5"/>
      <c r="Q41" s="62"/>
    </row>
    <row r="42" spans="3:17">
      <c r="C42" s="49"/>
      <c r="D42" s="5"/>
      <c r="Q42" s="62"/>
    </row>
    <row r="43" spans="3:17">
      <c r="C43"/>
      <c r="D43"/>
      <c r="Q43" s="62"/>
    </row>
    <row r="44" spans="3:17">
      <c r="C44"/>
      <c r="D44"/>
      <c r="Q44" s="62"/>
    </row>
    <row r="45" spans="3:17">
      <c r="C45"/>
      <c r="D45"/>
      <c r="Q45" s="62"/>
    </row>
    <row r="46" spans="3:17">
      <c r="C46"/>
      <c r="D46"/>
      <c r="Q46" s="62"/>
    </row>
    <row r="47" spans="3:17">
      <c r="C47"/>
      <c r="D47"/>
      <c r="Q47" s="62"/>
    </row>
    <row r="48" spans="3:17">
      <c r="C48"/>
      <c r="D48"/>
      <c r="Q48" s="62"/>
    </row>
    <row r="49" spans="3:17">
      <c r="C49"/>
      <c r="D49"/>
      <c r="Q49" s="62"/>
    </row>
    <row r="50" spans="3:17">
      <c r="Q50" s="62"/>
    </row>
    <row r="51" spans="3:17">
      <c r="Q51" s="62"/>
    </row>
    <row r="52" spans="3:17">
      <c r="Q52" s="62"/>
    </row>
    <row r="53" spans="3:17">
      <c r="Q53" s="62"/>
    </row>
    <row r="54" spans="3:17">
      <c r="Q54" s="62"/>
    </row>
    <row r="55" spans="3:17">
      <c r="Q55" s="62"/>
    </row>
    <row r="56" spans="3:17">
      <c r="Q56" s="62"/>
    </row>
    <row r="57" spans="3:17">
      <c r="Q57" s="62"/>
    </row>
    <row r="58" spans="3:17">
      <c r="Q58" s="62"/>
    </row>
    <row r="59" spans="3:17">
      <c r="Q59" s="62"/>
    </row>
    <row r="60" spans="3:17">
      <c r="Q60" s="62"/>
    </row>
    <row r="61" spans="3:17">
      <c r="Q61" s="62"/>
    </row>
    <row r="62" spans="3:17">
      <c r="Q62" s="62"/>
    </row>
    <row r="63" spans="3:17">
      <c r="Q63" s="62"/>
    </row>
    <row r="64" spans="3:17">
      <c r="Q64" s="62"/>
    </row>
    <row r="65" spans="17:17">
      <c r="Q65" s="62"/>
    </row>
    <row r="66" spans="17:17">
      <c r="Q66" s="62"/>
    </row>
    <row r="67" spans="17:17">
      <c r="Q67" s="62"/>
    </row>
    <row r="68" spans="17:17">
      <c r="Q68" s="62"/>
    </row>
    <row r="69" spans="17:17">
      <c r="Q69" s="62"/>
    </row>
    <row r="70" spans="17:17">
      <c r="Q70" s="62"/>
    </row>
    <row r="71" spans="17:17">
      <c r="Q71" s="62"/>
    </row>
    <row r="72" spans="17:17">
      <c r="Q72" s="62"/>
    </row>
    <row r="73" spans="17:17">
      <c r="Q73" s="62"/>
    </row>
    <row r="74" spans="17:17">
      <c r="Q74" s="62"/>
    </row>
    <row r="75" spans="17:17">
      <c r="Q75" s="62"/>
    </row>
    <row r="76" spans="17:17">
      <c r="Q76" s="62"/>
    </row>
    <row r="77" spans="17:17">
      <c r="Q77" s="62"/>
    </row>
    <row r="78" spans="17:17">
      <c r="Q78" s="62"/>
    </row>
    <row r="79" spans="17:17">
      <c r="Q79" s="62"/>
    </row>
    <row r="80" spans="17:17">
      <c r="Q80" s="62"/>
    </row>
    <row r="81" spans="17:17">
      <c r="Q81" s="62"/>
    </row>
    <row r="82" spans="17:17">
      <c r="Q82" s="62"/>
    </row>
    <row r="83" spans="17:17">
      <c r="Q83" s="62"/>
    </row>
    <row r="84" spans="17:17">
      <c r="Q84" s="62"/>
    </row>
    <row r="85" spans="17:17">
      <c r="Q85" s="62"/>
    </row>
    <row r="86" spans="17:17">
      <c r="Q86" s="62"/>
    </row>
    <row r="87" spans="17:17">
      <c r="Q87" s="62"/>
    </row>
    <row r="88" spans="17:17">
      <c r="Q88" s="62"/>
    </row>
    <row r="89" spans="17:17">
      <c r="Q89" s="62"/>
    </row>
    <row r="90" spans="17:17">
      <c r="Q90" s="62"/>
    </row>
    <row r="91" spans="17:17">
      <c r="Q91" s="62"/>
    </row>
    <row r="92" spans="17:17">
      <c r="Q92" s="62"/>
    </row>
    <row r="93" spans="17:17">
      <c r="Q93" s="62"/>
    </row>
    <row r="94" spans="17:17">
      <c r="Q94" s="62"/>
    </row>
    <row r="95" spans="17:17">
      <c r="Q95" s="62"/>
    </row>
    <row r="96" spans="17:17">
      <c r="Q96" s="62"/>
    </row>
    <row r="97" spans="17:17">
      <c r="Q97" s="62"/>
    </row>
    <row r="98" spans="17:17">
      <c r="Q98" s="62"/>
    </row>
    <row r="99" spans="17:17">
      <c r="Q99" s="62"/>
    </row>
    <row r="100" spans="17:17">
      <c r="Q100" s="62"/>
    </row>
    <row r="101" spans="17:17">
      <c r="Q101" s="62"/>
    </row>
    <row r="102" spans="17:17">
      <c r="Q102" s="62"/>
    </row>
    <row r="103" spans="17:17">
      <c r="Q103" s="62"/>
    </row>
    <row r="104" spans="17:17">
      <c r="Q104" s="62"/>
    </row>
    <row r="105" spans="17:17">
      <c r="Q105" s="62"/>
    </row>
    <row r="106" spans="17:17">
      <c r="Q106" s="62"/>
    </row>
    <row r="107" spans="17:17">
      <c r="Q107" s="62"/>
    </row>
    <row r="108" spans="17:17">
      <c r="Q108" s="62"/>
    </row>
    <row r="109" spans="17:17">
      <c r="Q109" s="62"/>
    </row>
    <row r="110" spans="17:17">
      <c r="Q110" s="62"/>
    </row>
    <row r="111" spans="17:17">
      <c r="Q111" s="62"/>
    </row>
    <row r="112" spans="17:17">
      <c r="Q112" s="62"/>
    </row>
    <row r="113" spans="17:17">
      <c r="Q113" s="62"/>
    </row>
    <row r="114" spans="17:17">
      <c r="Q114" s="62"/>
    </row>
    <row r="115" spans="17:17">
      <c r="Q115" s="62"/>
    </row>
    <row r="116" spans="17:17">
      <c r="Q116" s="62"/>
    </row>
    <row r="117" spans="17:17">
      <c r="Q117" s="62"/>
    </row>
    <row r="118" spans="17:17">
      <c r="Q118" s="62"/>
    </row>
    <row r="119" spans="17:17">
      <c r="Q119" s="62"/>
    </row>
    <row r="120" spans="17:17">
      <c r="Q120" s="62"/>
    </row>
    <row r="121" spans="17:17">
      <c r="Q121" s="62"/>
    </row>
    <row r="122" spans="17:17">
      <c r="Q122" s="62"/>
    </row>
    <row r="123" spans="17:17">
      <c r="Q123" s="62"/>
    </row>
    <row r="124" spans="17:17">
      <c r="Q124" s="62"/>
    </row>
    <row r="125" spans="17:17">
      <c r="Q125" s="62"/>
    </row>
    <row r="126" spans="17:17">
      <c r="Q126" s="62"/>
    </row>
    <row r="127" spans="17:17">
      <c r="Q127" s="62"/>
    </row>
    <row r="128" spans="17:17">
      <c r="Q128" s="62"/>
    </row>
    <row r="129" spans="17:17">
      <c r="Q129" s="62"/>
    </row>
    <row r="130" spans="17:17">
      <c r="Q130" s="62"/>
    </row>
    <row r="131" spans="17:17">
      <c r="Q131" s="62"/>
    </row>
    <row r="132" spans="17:17">
      <c r="Q132" s="62"/>
    </row>
    <row r="133" spans="17:17">
      <c r="Q133" s="62"/>
    </row>
    <row r="134" spans="17:17">
      <c r="Q134" s="62"/>
    </row>
    <row r="135" spans="17:17">
      <c r="Q135" s="62"/>
    </row>
    <row r="136" spans="17:17">
      <c r="Q136" s="62"/>
    </row>
    <row r="137" spans="17:17">
      <c r="Q137" s="62"/>
    </row>
    <row r="138" spans="17:17">
      <c r="Q138" s="62"/>
    </row>
    <row r="139" spans="17:17">
      <c r="Q139" s="62"/>
    </row>
    <row r="140" spans="17:17">
      <c r="Q140" s="62"/>
    </row>
    <row r="141" spans="17:17">
      <c r="Q141" s="62"/>
    </row>
    <row r="142" spans="17:17">
      <c r="Q142" s="62"/>
    </row>
    <row r="143" spans="17:17">
      <c r="Q143" s="62"/>
    </row>
    <row r="144" spans="17:17">
      <c r="Q144" s="62"/>
    </row>
    <row r="145" spans="17:17">
      <c r="Q145" s="62"/>
    </row>
    <row r="146" spans="17:17">
      <c r="Q146" s="62"/>
    </row>
    <row r="147" spans="17:17">
      <c r="Q147" s="62"/>
    </row>
    <row r="148" spans="17:17">
      <c r="Q148" s="62"/>
    </row>
    <row r="149" spans="17:17">
      <c r="Q149" s="62"/>
    </row>
    <row r="150" spans="17:17">
      <c r="Q150" s="62"/>
    </row>
    <row r="151" spans="17:17">
      <c r="Q151" s="62"/>
    </row>
    <row r="152" spans="17:17">
      <c r="Q152" s="62"/>
    </row>
    <row r="153" spans="17:17">
      <c r="Q153" s="62"/>
    </row>
    <row r="154" spans="17:17">
      <c r="Q154" s="62"/>
    </row>
    <row r="155" spans="17:17">
      <c r="Q155" s="62"/>
    </row>
    <row r="156" spans="17:17">
      <c r="Q156" s="62"/>
    </row>
    <row r="157" spans="17:17">
      <c r="Q157" s="62"/>
    </row>
    <row r="158" spans="17:17">
      <c r="Q158" s="62"/>
    </row>
    <row r="159" spans="17:17">
      <c r="Q159" s="62"/>
    </row>
    <row r="160" spans="17:17">
      <c r="Q160" s="62"/>
    </row>
    <row r="161" spans="17:17">
      <c r="Q161" s="62"/>
    </row>
    <row r="162" spans="17:17">
      <c r="Q162" s="62"/>
    </row>
    <row r="163" spans="17:17">
      <c r="Q163" s="62"/>
    </row>
    <row r="164" spans="17:17">
      <c r="Q164" s="62"/>
    </row>
    <row r="165" spans="17:17">
      <c r="Q165" s="62"/>
    </row>
    <row r="166" spans="17:17">
      <c r="Q166" s="62"/>
    </row>
    <row r="167" spans="17:17">
      <c r="Q167" s="62"/>
    </row>
    <row r="168" spans="17:17">
      <c r="Q168" s="62"/>
    </row>
    <row r="169" spans="17:17">
      <c r="Q169" s="62"/>
    </row>
    <row r="170" spans="17:17">
      <c r="Q170" s="62"/>
    </row>
    <row r="171" spans="17:17">
      <c r="Q171" s="62"/>
    </row>
    <row r="172" spans="17:17">
      <c r="Q172" s="62"/>
    </row>
    <row r="173" spans="17:17">
      <c r="Q173" s="62"/>
    </row>
    <row r="174" spans="17:17">
      <c r="Q174" s="62"/>
    </row>
    <row r="175" spans="17:17">
      <c r="Q175" s="62"/>
    </row>
    <row r="176" spans="17:17">
      <c r="Q176" s="62"/>
    </row>
    <row r="177" spans="17:17">
      <c r="Q177" s="62"/>
    </row>
    <row r="178" spans="17:17">
      <c r="Q178" s="62"/>
    </row>
    <row r="179" spans="17:17">
      <c r="Q179" s="62"/>
    </row>
    <row r="180" spans="17:17">
      <c r="Q180" s="62"/>
    </row>
    <row r="181" spans="17:17">
      <c r="Q181" s="62"/>
    </row>
    <row r="182" spans="17:17">
      <c r="Q182" s="62"/>
    </row>
    <row r="183" spans="17:17">
      <c r="Q183" s="62"/>
    </row>
    <row r="184" spans="17:17">
      <c r="Q184" s="62"/>
    </row>
    <row r="185" spans="17:17">
      <c r="Q185" s="62"/>
    </row>
    <row r="186" spans="17:17">
      <c r="Q186" s="62"/>
    </row>
    <row r="187" spans="17:17">
      <c r="Q187" s="62"/>
    </row>
    <row r="188" spans="17:17">
      <c r="Q188" s="62"/>
    </row>
    <row r="189" spans="17:17">
      <c r="Q189" s="62"/>
    </row>
    <row r="190" spans="17:17">
      <c r="Q190" s="62"/>
    </row>
    <row r="191" spans="17:17">
      <c r="Q191" s="62"/>
    </row>
    <row r="192" spans="17:17">
      <c r="Q192" s="62"/>
    </row>
    <row r="193" spans="17:17">
      <c r="Q193" s="62"/>
    </row>
    <row r="194" spans="17:17">
      <c r="Q194" s="62"/>
    </row>
    <row r="195" spans="17:17">
      <c r="Q195" s="62"/>
    </row>
    <row r="196" spans="17:17">
      <c r="Q196" s="62"/>
    </row>
    <row r="197" spans="17:17">
      <c r="Q197" s="62"/>
    </row>
    <row r="198" spans="17:17">
      <c r="Q198" s="62"/>
    </row>
    <row r="199" spans="17:17">
      <c r="Q199" s="62"/>
    </row>
    <row r="200" spans="17:17">
      <c r="Q200" s="62"/>
    </row>
    <row r="201" spans="17:17">
      <c r="Q201" s="62"/>
    </row>
    <row r="202" spans="17:17">
      <c r="Q202" s="62"/>
    </row>
    <row r="203" spans="17:17">
      <c r="Q203" s="62"/>
    </row>
    <row r="204" spans="17:17">
      <c r="Q204" s="62"/>
    </row>
    <row r="205" spans="17:17">
      <c r="Q205" s="62"/>
    </row>
    <row r="206" spans="17:17">
      <c r="Q206" s="62"/>
    </row>
    <row r="207" spans="17:17">
      <c r="Q207" s="62"/>
    </row>
    <row r="208" spans="17:17">
      <c r="Q208" s="62"/>
    </row>
    <row r="209" spans="17:17">
      <c r="Q209" s="62"/>
    </row>
    <row r="210" spans="17:17">
      <c r="Q210" s="62"/>
    </row>
    <row r="211" spans="17:17">
      <c r="Q211" s="62"/>
    </row>
    <row r="212" spans="17:17">
      <c r="Q212" s="62"/>
    </row>
    <row r="213" spans="17:17">
      <c r="Q213" s="62"/>
    </row>
    <row r="214" spans="17:17">
      <c r="Q214" s="62"/>
    </row>
    <row r="215" spans="17:17">
      <c r="Q215" s="62"/>
    </row>
    <row r="216" spans="17:17">
      <c r="Q216" s="62"/>
    </row>
    <row r="217" spans="17:17">
      <c r="Q217" s="62"/>
    </row>
    <row r="218" spans="17:17">
      <c r="Q218" s="62"/>
    </row>
    <row r="219" spans="17:17">
      <c r="Q219" s="62"/>
    </row>
    <row r="220" spans="17:17">
      <c r="Q220" s="62"/>
    </row>
    <row r="221" spans="17:17">
      <c r="Q221" s="62"/>
    </row>
    <row r="222" spans="17:17">
      <c r="Q222" s="62"/>
    </row>
    <row r="223" spans="17:17">
      <c r="Q223" s="62"/>
    </row>
    <row r="224" spans="17:17">
      <c r="Q224" s="62"/>
    </row>
    <row r="225" spans="17:17">
      <c r="Q225" s="62"/>
    </row>
    <row r="226" spans="17:17">
      <c r="Q226" s="62"/>
    </row>
    <row r="227" spans="17:17">
      <c r="Q227" s="62"/>
    </row>
    <row r="228" spans="17:17">
      <c r="Q228" s="62"/>
    </row>
    <row r="229" spans="17:17">
      <c r="Q229" s="62"/>
    </row>
    <row r="230" spans="17:17">
      <c r="Q230" s="62"/>
    </row>
    <row r="231" spans="17:17">
      <c r="Q231" s="62"/>
    </row>
    <row r="232" spans="17:17">
      <c r="Q232" s="62"/>
    </row>
    <row r="233" spans="17:17">
      <c r="Q233" s="62"/>
    </row>
    <row r="234" spans="17:17">
      <c r="Q234" s="62"/>
    </row>
    <row r="235" spans="17:17">
      <c r="Q235" s="62"/>
    </row>
    <row r="236" spans="17:17">
      <c r="Q236" s="62"/>
    </row>
    <row r="237" spans="17:17">
      <c r="Q237" s="62"/>
    </row>
    <row r="238" spans="17:17">
      <c r="Q238" s="62"/>
    </row>
    <row r="239" spans="17:17">
      <c r="Q239" s="62"/>
    </row>
    <row r="240" spans="17:17">
      <c r="Q240" s="62"/>
    </row>
    <row r="241" spans="17:17">
      <c r="Q241" s="62"/>
    </row>
    <row r="242" spans="17:17">
      <c r="Q242" s="62"/>
    </row>
    <row r="243" spans="17:17">
      <c r="Q243" s="62"/>
    </row>
    <row r="244" spans="17:17">
      <c r="Q244" s="62"/>
    </row>
    <row r="245" spans="17:17">
      <c r="Q245" s="62"/>
    </row>
    <row r="246" spans="17:17">
      <c r="Q246" s="62"/>
    </row>
    <row r="247" spans="17:17">
      <c r="Q247" s="62"/>
    </row>
    <row r="248" spans="17:17">
      <c r="Q248" s="62"/>
    </row>
    <row r="249" spans="17:17">
      <c r="Q249" s="62"/>
    </row>
    <row r="250" spans="17:17">
      <c r="Q250" s="62"/>
    </row>
    <row r="251" spans="17:17">
      <c r="Q251" s="62"/>
    </row>
    <row r="252" spans="17:17">
      <c r="Q252" s="62"/>
    </row>
    <row r="253" spans="17:17">
      <c r="Q253" s="62"/>
    </row>
    <row r="254" spans="17:17">
      <c r="Q254" s="62"/>
    </row>
    <row r="255" spans="17:17">
      <c r="Q255" s="62"/>
    </row>
    <row r="256" spans="17:17">
      <c r="Q256" s="62"/>
    </row>
    <row r="257" spans="17:17">
      <c r="Q257" s="62"/>
    </row>
    <row r="258" spans="17:17">
      <c r="Q258" s="62"/>
    </row>
    <row r="259" spans="17:17">
      <c r="Q259" s="62"/>
    </row>
    <row r="260" spans="17:17">
      <c r="Q260" s="62"/>
    </row>
    <row r="261" spans="17:17">
      <c r="Q261" s="62"/>
    </row>
    <row r="262" spans="17:17">
      <c r="Q262" s="62"/>
    </row>
    <row r="263" spans="17:17">
      <c r="Q263" s="62"/>
    </row>
    <row r="264" spans="17:17">
      <c r="Q264" s="62"/>
    </row>
    <row r="265" spans="17:17">
      <c r="Q265" s="62"/>
    </row>
    <row r="266" spans="17:17">
      <c r="Q266" s="62"/>
    </row>
    <row r="267" spans="17:17">
      <c r="Q267" s="62"/>
    </row>
    <row r="268" spans="17:17">
      <c r="Q268" s="62"/>
    </row>
    <row r="269" spans="17:17">
      <c r="Q269" s="62"/>
    </row>
    <row r="270" spans="17:17">
      <c r="Q270" s="62"/>
    </row>
    <row r="271" spans="17:17">
      <c r="Q271" s="62"/>
    </row>
    <row r="272" spans="17:17">
      <c r="Q272" s="62"/>
    </row>
    <row r="273" spans="17:17">
      <c r="Q273" s="62"/>
    </row>
    <row r="274" spans="17:17">
      <c r="Q274" s="62"/>
    </row>
    <row r="275" spans="17:17">
      <c r="Q275" s="62"/>
    </row>
    <row r="276" spans="17:17">
      <c r="Q276" s="62"/>
    </row>
    <row r="277" spans="17:17">
      <c r="Q277" s="62"/>
    </row>
    <row r="278" spans="17:17">
      <c r="Q278" s="62"/>
    </row>
    <row r="279" spans="17:17">
      <c r="Q279" s="62"/>
    </row>
    <row r="280" spans="17:17">
      <c r="Q280" s="62"/>
    </row>
    <row r="281" spans="17:17">
      <c r="Q281" s="62"/>
    </row>
    <row r="282" spans="17:17">
      <c r="Q282" s="62"/>
    </row>
    <row r="283" spans="17:17">
      <c r="Q283" s="62"/>
    </row>
    <row r="284" spans="17:17">
      <c r="Q284" s="62"/>
    </row>
    <row r="285" spans="17:17">
      <c r="Q285" s="62"/>
    </row>
    <row r="286" spans="17:17">
      <c r="Q286" s="62"/>
    </row>
    <row r="287" spans="17:17">
      <c r="Q287" s="62"/>
    </row>
    <row r="288" spans="17:17">
      <c r="Q288" s="62"/>
    </row>
    <row r="289" spans="17:17">
      <c r="Q289" s="62"/>
    </row>
    <row r="290" spans="17:17">
      <c r="Q290" s="62"/>
    </row>
    <row r="291" spans="17:17">
      <c r="Q291" s="62"/>
    </row>
    <row r="292" spans="17:17">
      <c r="Q292" s="62"/>
    </row>
    <row r="293" spans="17:17">
      <c r="Q293" s="62"/>
    </row>
    <row r="294" spans="17:17">
      <c r="Q294" s="62"/>
    </row>
    <row r="295" spans="17:17">
      <c r="Q295" s="62"/>
    </row>
    <row r="296" spans="17:17">
      <c r="Q296" s="62"/>
    </row>
    <row r="297" spans="17:17">
      <c r="Q297" s="62"/>
    </row>
    <row r="298" spans="17:17">
      <c r="Q298" s="62"/>
    </row>
    <row r="299" spans="17:17">
      <c r="Q299" s="62"/>
    </row>
    <row r="300" spans="17:17">
      <c r="Q300" s="62"/>
    </row>
    <row r="301" spans="17:17">
      <c r="Q301" s="62"/>
    </row>
    <row r="302" spans="17:17">
      <c r="Q302" s="62"/>
    </row>
    <row r="303" spans="17:17">
      <c r="Q303" s="62"/>
    </row>
    <row r="304" spans="17:17">
      <c r="Q304" s="62"/>
    </row>
    <row r="305" spans="17:17">
      <c r="Q305" s="62"/>
    </row>
    <row r="306" spans="17:17">
      <c r="Q306" s="62"/>
    </row>
    <row r="307" spans="17:17">
      <c r="Q307" s="62"/>
    </row>
    <row r="308" spans="17:17">
      <c r="Q308" s="62"/>
    </row>
    <row r="309" spans="17:17">
      <c r="Q309" s="62"/>
    </row>
    <row r="310" spans="17:17">
      <c r="Q310" s="62"/>
    </row>
    <row r="311" spans="17:17">
      <c r="Q311" s="62"/>
    </row>
    <row r="312" spans="17:17">
      <c r="Q312" s="62"/>
    </row>
    <row r="313" spans="17:17">
      <c r="Q313" s="62"/>
    </row>
    <row r="314" spans="17:17">
      <c r="Q314" s="62"/>
    </row>
    <row r="315" spans="17:17">
      <c r="Q315" s="62"/>
    </row>
    <row r="316" spans="17:17">
      <c r="Q316" s="62"/>
    </row>
    <row r="317" spans="17:17">
      <c r="Q317" s="62"/>
    </row>
    <row r="318" spans="17:17">
      <c r="Q318" s="62"/>
    </row>
    <row r="319" spans="17:17">
      <c r="Q319" s="62"/>
    </row>
    <row r="320" spans="17:17">
      <c r="Q320" s="62"/>
    </row>
    <row r="321" spans="17:17">
      <c r="Q321" s="62"/>
    </row>
    <row r="322" spans="17:17">
      <c r="Q322" s="62"/>
    </row>
    <row r="323" spans="17:17">
      <c r="Q323" s="62"/>
    </row>
    <row r="324" spans="17:17">
      <c r="Q324" s="62"/>
    </row>
    <row r="325" spans="17:17">
      <c r="Q325" s="62"/>
    </row>
    <row r="326" spans="17:17">
      <c r="Q326" s="62"/>
    </row>
    <row r="327" spans="17:17">
      <c r="Q327" s="62"/>
    </row>
    <row r="328" spans="17:17">
      <c r="Q328" s="62"/>
    </row>
    <row r="329" spans="17:17">
      <c r="Q329" s="62"/>
    </row>
    <row r="330" spans="17:17">
      <c r="Q330" s="62"/>
    </row>
    <row r="331" spans="17:17">
      <c r="Q331" s="62"/>
    </row>
    <row r="332" spans="17:17">
      <c r="Q332" s="62"/>
    </row>
    <row r="333" spans="17:17">
      <c r="Q333" s="62"/>
    </row>
    <row r="334" spans="17:17">
      <c r="Q334" s="62"/>
    </row>
    <row r="335" spans="17:17">
      <c r="Q335" s="62"/>
    </row>
    <row r="336" spans="17:17">
      <c r="Q336" s="62"/>
    </row>
    <row r="337" spans="17:17">
      <c r="Q337" s="62"/>
    </row>
    <row r="338" spans="17:17">
      <c r="Q338" s="62"/>
    </row>
    <row r="339" spans="17:17">
      <c r="Q339" s="62"/>
    </row>
    <row r="340" spans="17:17">
      <c r="Q340" s="62"/>
    </row>
    <row r="341" spans="17:17">
      <c r="Q341" s="62"/>
    </row>
    <row r="342" spans="17:17">
      <c r="Q342" s="62"/>
    </row>
    <row r="343" spans="17:17">
      <c r="Q343" s="62"/>
    </row>
    <row r="344" spans="17:17">
      <c r="Q344" s="62"/>
    </row>
    <row r="345" spans="17:17">
      <c r="Q345" s="62"/>
    </row>
    <row r="346" spans="17:17">
      <c r="Q346" s="62"/>
    </row>
    <row r="347" spans="17:17">
      <c r="Q347" s="62"/>
    </row>
    <row r="348" spans="17:17">
      <c r="Q348" s="62"/>
    </row>
    <row r="349" spans="17:17">
      <c r="Q349" s="62"/>
    </row>
    <row r="350" spans="17:17">
      <c r="Q350" s="62"/>
    </row>
    <row r="351" spans="17:17">
      <c r="Q351" s="62"/>
    </row>
    <row r="352" spans="17:17">
      <c r="Q352" s="62"/>
    </row>
    <row r="353" spans="17:17">
      <c r="Q353" s="62"/>
    </row>
    <row r="354" spans="17:17">
      <c r="Q354" s="62"/>
    </row>
    <row r="355" spans="17:17">
      <c r="Q355" s="62"/>
    </row>
    <row r="356" spans="17:17">
      <c r="Q356" s="62"/>
    </row>
    <row r="357" spans="17:17">
      <c r="Q357" s="62"/>
    </row>
    <row r="358" spans="17:17">
      <c r="Q358" s="62"/>
    </row>
    <row r="359" spans="17:17">
      <c r="Q359" s="62"/>
    </row>
    <row r="360" spans="17:17">
      <c r="Q360" s="62"/>
    </row>
    <row r="361" spans="17:17">
      <c r="Q361" s="62"/>
    </row>
    <row r="362" spans="17:17">
      <c r="Q362" s="62"/>
    </row>
    <row r="363" spans="17:17">
      <c r="Q363" s="62"/>
    </row>
    <row r="364" spans="17:17">
      <c r="Q364" s="62"/>
    </row>
    <row r="365" spans="17:17">
      <c r="Q365" s="62"/>
    </row>
    <row r="366" spans="17:17">
      <c r="Q366" s="62"/>
    </row>
    <row r="367" spans="17:17">
      <c r="Q367" s="62"/>
    </row>
    <row r="368" spans="17:17">
      <c r="Q368" s="62"/>
    </row>
    <row r="369" spans="17:17">
      <c r="Q369" s="62"/>
    </row>
    <row r="370" spans="17:17">
      <c r="Q370" s="62"/>
    </row>
    <row r="371" spans="17:17">
      <c r="Q371" s="62"/>
    </row>
    <row r="372" spans="17:17">
      <c r="Q372" s="62"/>
    </row>
    <row r="373" spans="17:17">
      <c r="Q373" s="62"/>
    </row>
    <row r="374" spans="17:17">
      <c r="Q374" s="62"/>
    </row>
    <row r="375" spans="17:17">
      <c r="Q375" s="62"/>
    </row>
    <row r="376" spans="17:17">
      <c r="Q376" s="62"/>
    </row>
    <row r="377" spans="17:17">
      <c r="Q377" s="62"/>
    </row>
    <row r="378" spans="17:17">
      <c r="Q378" s="62"/>
    </row>
    <row r="379" spans="17:17">
      <c r="Q379" s="62"/>
    </row>
    <row r="380" spans="17:17">
      <c r="Q380" s="62"/>
    </row>
    <row r="381" spans="17:17">
      <c r="Q381" s="62"/>
    </row>
    <row r="382" spans="17:17">
      <c r="Q382" s="62"/>
    </row>
    <row r="383" spans="17:17">
      <c r="Q383" s="62"/>
    </row>
    <row r="384" spans="17:17">
      <c r="Q384" s="62"/>
    </row>
    <row r="385" spans="17:17">
      <c r="Q385" s="62"/>
    </row>
    <row r="386" spans="17:17">
      <c r="Q386" s="62"/>
    </row>
    <row r="387" spans="17:17">
      <c r="Q387" s="62"/>
    </row>
    <row r="388" spans="17:17">
      <c r="Q388" s="62"/>
    </row>
    <row r="389" spans="17:17">
      <c r="Q389" s="62"/>
    </row>
    <row r="390" spans="17:17">
      <c r="Q390" s="62"/>
    </row>
    <row r="391" spans="17:17">
      <c r="Q391" s="62"/>
    </row>
    <row r="392" spans="17:17">
      <c r="Q392" s="62"/>
    </row>
    <row r="393" spans="17:17">
      <c r="Q393" s="62"/>
    </row>
    <row r="394" spans="17:17">
      <c r="Q394" s="62"/>
    </row>
    <row r="395" spans="17:17">
      <c r="Q395" s="62"/>
    </row>
    <row r="396" spans="17:17">
      <c r="Q396" s="62"/>
    </row>
    <row r="397" spans="17:17">
      <c r="Q397" s="62"/>
    </row>
    <row r="398" spans="17:17">
      <c r="Q398" s="62"/>
    </row>
    <row r="399" spans="17:17">
      <c r="Q399" s="62"/>
    </row>
    <row r="400" spans="17:17">
      <c r="Q400" s="62"/>
    </row>
    <row r="401" spans="17:17">
      <c r="Q401" s="62"/>
    </row>
    <row r="402" spans="17:17">
      <c r="Q402" s="62"/>
    </row>
    <row r="403" spans="17:17">
      <c r="Q403" s="62"/>
    </row>
    <row r="404" spans="17:17">
      <c r="Q404" s="62"/>
    </row>
    <row r="405" spans="17:17">
      <c r="Q405" s="62"/>
    </row>
    <row r="406" spans="17:17">
      <c r="Q406" s="62"/>
    </row>
    <row r="407" spans="17:17">
      <c r="Q407" s="62"/>
    </row>
    <row r="408" spans="17:17">
      <c r="Q408" s="62"/>
    </row>
    <row r="409" spans="17:17">
      <c r="Q409" s="62"/>
    </row>
    <row r="410" spans="17:17">
      <c r="Q410" s="62"/>
    </row>
    <row r="411" spans="17:17">
      <c r="Q411" s="62"/>
    </row>
    <row r="412" spans="17:17">
      <c r="Q412" s="62"/>
    </row>
    <row r="413" spans="17:17">
      <c r="Q413" s="62"/>
    </row>
    <row r="414" spans="17:17">
      <c r="Q414" s="62"/>
    </row>
    <row r="415" spans="17:17">
      <c r="Q415" s="62"/>
    </row>
    <row r="416" spans="17:17">
      <c r="Q416" s="62"/>
    </row>
    <row r="417" spans="17:17">
      <c r="Q417" s="62"/>
    </row>
    <row r="418" spans="17:17">
      <c r="Q418" s="62"/>
    </row>
    <row r="419" spans="17:17">
      <c r="Q419" s="62"/>
    </row>
    <row r="420" spans="17:17">
      <c r="Q420" s="62"/>
    </row>
    <row r="421" spans="17:17">
      <c r="Q421" s="62"/>
    </row>
    <row r="422" spans="17:17">
      <c r="Q422" s="62"/>
    </row>
    <row r="423" spans="17:17">
      <c r="Q423" s="62"/>
    </row>
    <row r="424" spans="17:17">
      <c r="Q424" s="62"/>
    </row>
    <row r="425" spans="17:17">
      <c r="Q425" s="62"/>
    </row>
    <row r="426" spans="17:17">
      <c r="Q426" s="62"/>
    </row>
    <row r="427" spans="17:17">
      <c r="Q427" s="62"/>
    </row>
    <row r="428" spans="17:17">
      <c r="Q428" s="62"/>
    </row>
    <row r="429" spans="17:17">
      <c r="Q429" s="62"/>
    </row>
    <row r="430" spans="17:17">
      <c r="Q430" s="62"/>
    </row>
    <row r="431" spans="17:17">
      <c r="Q431" s="62"/>
    </row>
    <row r="432" spans="17:17">
      <c r="Q432" s="62"/>
    </row>
    <row r="433" spans="17:17">
      <c r="Q433" s="62"/>
    </row>
    <row r="434" spans="17:17">
      <c r="Q434" s="62"/>
    </row>
    <row r="435" spans="17:17">
      <c r="Q435" s="62"/>
    </row>
    <row r="436" spans="17:17">
      <c r="Q436" s="62"/>
    </row>
    <row r="437" spans="17:17">
      <c r="Q437" s="62"/>
    </row>
    <row r="438" spans="17:17">
      <c r="Q438" s="62"/>
    </row>
    <row r="439" spans="17:17">
      <c r="Q439" s="62"/>
    </row>
    <row r="440" spans="17:17">
      <c r="Q440" s="62"/>
    </row>
    <row r="441" spans="17:17">
      <c r="Q441" s="62"/>
    </row>
    <row r="442" spans="17:17">
      <c r="Q442" s="62"/>
    </row>
    <row r="443" spans="17:17">
      <c r="Q443" s="62"/>
    </row>
    <row r="444" spans="17:17">
      <c r="Q444" s="62"/>
    </row>
    <row r="445" spans="17:17">
      <c r="Q445" s="62"/>
    </row>
    <row r="446" spans="17:17">
      <c r="Q446" s="62"/>
    </row>
    <row r="447" spans="17:17">
      <c r="Q447" s="62"/>
    </row>
    <row r="448" spans="17:17">
      <c r="Q448" s="62"/>
    </row>
    <row r="449" spans="17:17">
      <c r="Q449" s="62"/>
    </row>
    <row r="450" spans="17:17">
      <c r="Q450" s="62"/>
    </row>
    <row r="451" spans="17:17">
      <c r="Q451" s="62"/>
    </row>
    <row r="452" spans="17:17">
      <c r="Q452" s="62"/>
    </row>
    <row r="453" spans="17:17">
      <c r="Q453" s="62"/>
    </row>
    <row r="454" spans="17:17">
      <c r="Q454" s="62"/>
    </row>
    <row r="455" spans="17:17">
      <c r="Q455" s="62"/>
    </row>
    <row r="456" spans="17:17">
      <c r="Q456" s="62"/>
    </row>
    <row r="457" spans="17:17">
      <c r="Q457" s="62"/>
    </row>
    <row r="458" spans="17:17">
      <c r="Q458" s="62"/>
    </row>
    <row r="459" spans="17:17">
      <c r="Q459" s="62"/>
    </row>
    <row r="460" spans="17:17">
      <c r="Q460" s="62"/>
    </row>
    <row r="461" spans="17:17">
      <c r="Q461" s="62"/>
    </row>
    <row r="462" spans="17:17">
      <c r="Q462" s="62"/>
    </row>
    <row r="463" spans="17:17">
      <c r="Q463" s="62"/>
    </row>
    <row r="464" spans="17:17">
      <c r="Q464" s="62"/>
    </row>
    <row r="465" spans="17:17">
      <c r="Q465" s="62"/>
    </row>
    <row r="466" spans="17:17">
      <c r="Q466" s="62"/>
    </row>
    <row r="467" spans="17:17">
      <c r="Q467" s="62"/>
    </row>
    <row r="468" spans="17:17">
      <c r="Q468" s="62"/>
    </row>
    <row r="469" spans="17:17">
      <c r="Q469" s="62"/>
    </row>
    <row r="470" spans="17:17">
      <c r="Q470" s="62"/>
    </row>
    <row r="471" spans="17:17">
      <c r="Q471" s="62"/>
    </row>
    <row r="472" spans="17:17">
      <c r="Q472" s="62"/>
    </row>
    <row r="473" spans="17:17">
      <c r="Q473" s="62"/>
    </row>
    <row r="474" spans="17:17">
      <c r="Q474" s="62"/>
    </row>
    <row r="475" spans="17:17">
      <c r="Q475" s="62"/>
    </row>
    <row r="476" spans="17:17">
      <c r="Q476" s="62"/>
    </row>
    <row r="477" spans="17:17">
      <c r="Q477" s="62"/>
    </row>
    <row r="478" spans="17:17">
      <c r="Q478" s="62"/>
    </row>
    <row r="479" spans="17:17">
      <c r="Q479" s="62"/>
    </row>
    <row r="480" spans="17:17">
      <c r="Q480" s="62"/>
    </row>
    <row r="481" spans="17:17">
      <c r="Q481" s="62"/>
    </row>
    <row r="482" spans="17:17">
      <c r="Q482" s="62"/>
    </row>
    <row r="483" spans="17:17">
      <c r="Q483" s="62"/>
    </row>
    <row r="484" spans="17:17">
      <c r="Q484" s="62"/>
    </row>
    <row r="485" spans="17:17">
      <c r="Q485" s="62"/>
    </row>
    <row r="486" spans="17:17">
      <c r="Q486" s="62"/>
    </row>
    <row r="487" spans="17:17">
      <c r="Q487" s="62"/>
    </row>
    <row r="488" spans="17:17">
      <c r="Q488" s="62"/>
    </row>
    <row r="489" spans="17:17">
      <c r="Q489" s="62"/>
    </row>
    <row r="490" spans="17:17">
      <c r="Q490" s="62"/>
    </row>
    <row r="491" spans="17:17">
      <c r="Q491" s="62"/>
    </row>
    <row r="492" spans="17:17">
      <c r="Q492" s="62"/>
    </row>
    <row r="493" spans="17:17">
      <c r="Q493" s="62"/>
    </row>
    <row r="494" spans="17:17">
      <c r="Q494" s="62"/>
    </row>
    <row r="495" spans="17:17">
      <c r="Q495" s="62"/>
    </row>
    <row r="496" spans="17:17">
      <c r="Q496" s="62"/>
    </row>
    <row r="497" spans="17:17">
      <c r="Q497" s="62"/>
    </row>
    <row r="498" spans="17:17">
      <c r="Q498" s="62"/>
    </row>
    <row r="499" spans="17:17">
      <c r="Q499" s="62"/>
    </row>
    <row r="500" spans="17:17">
      <c r="Q500" s="62"/>
    </row>
    <row r="501" spans="17:17">
      <c r="Q501" s="62"/>
    </row>
    <row r="502" spans="17:17">
      <c r="Q502" s="62"/>
    </row>
    <row r="503" spans="17:17">
      <c r="Q503" s="62"/>
    </row>
    <row r="504" spans="17:17">
      <c r="Q504" s="62"/>
    </row>
    <row r="505" spans="17:17">
      <c r="Q505" s="62"/>
    </row>
    <row r="506" spans="17:17">
      <c r="Q506" s="62"/>
    </row>
    <row r="507" spans="17:17">
      <c r="Q507" s="62"/>
    </row>
    <row r="508" spans="17:17">
      <c r="Q508" s="62"/>
    </row>
    <row r="509" spans="17:17">
      <c r="Q509" s="62"/>
    </row>
    <row r="510" spans="17:17">
      <c r="Q510" s="62"/>
    </row>
    <row r="511" spans="17:17">
      <c r="Q511" s="62"/>
    </row>
    <row r="512" spans="17:17">
      <c r="Q512" s="62"/>
    </row>
    <row r="513" spans="17:17">
      <c r="Q513" s="62"/>
    </row>
    <row r="514" spans="17:17">
      <c r="Q514" s="62"/>
    </row>
    <row r="515" spans="17:17">
      <c r="Q515" s="62"/>
    </row>
    <row r="516" spans="17:17">
      <c r="Q516" s="62"/>
    </row>
    <row r="517" spans="17:17">
      <c r="Q517" s="62"/>
    </row>
    <row r="518" spans="17:17">
      <c r="Q518" s="62"/>
    </row>
    <row r="519" spans="17:17">
      <c r="Q519" s="62"/>
    </row>
    <row r="520" spans="17:17">
      <c r="Q520" s="62"/>
    </row>
    <row r="521" spans="17:17">
      <c r="Q521" s="62"/>
    </row>
    <row r="522" spans="17:17">
      <c r="Q522" s="62"/>
    </row>
    <row r="523" spans="17:17">
      <c r="Q523" s="62"/>
    </row>
    <row r="524" spans="17:17">
      <c r="Q524" s="62"/>
    </row>
    <row r="525" spans="17:17">
      <c r="Q525" s="62"/>
    </row>
    <row r="526" spans="17:17">
      <c r="Q526" s="62"/>
    </row>
    <row r="527" spans="17:17">
      <c r="Q527" s="62"/>
    </row>
    <row r="528" spans="17:17">
      <c r="Q528" s="62"/>
    </row>
    <row r="529" spans="17:17">
      <c r="Q529" s="62"/>
    </row>
    <row r="530" spans="17:17">
      <c r="Q530" s="62"/>
    </row>
    <row r="531" spans="17:17">
      <c r="Q531" s="62"/>
    </row>
    <row r="532" spans="17:17">
      <c r="Q532" s="62"/>
    </row>
    <row r="533" spans="17:17">
      <c r="Q533" s="62"/>
    </row>
    <row r="534" spans="17:17">
      <c r="Q534" s="62"/>
    </row>
    <row r="535" spans="17:17">
      <c r="Q535" s="62"/>
    </row>
    <row r="536" spans="17:17">
      <c r="Q536" s="62"/>
    </row>
    <row r="537" spans="17:17">
      <c r="Q537" s="62"/>
    </row>
    <row r="538" spans="17:17">
      <c r="Q538" s="62"/>
    </row>
    <row r="539" spans="17:17">
      <c r="Q539" s="62"/>
    </row>
    <row r="540" spans="17:17">
      <c r="Q540" s="62"/>
    </row>
    <row r="541" spans="17:17">
      <c r="Q541" s="62"/>
    </row>
    <row r="542" spans="17:17">
      <c r="Q542" s="62"/>
    </row>
    <row r="543" spans="17:17">
      <c r="Q543" s="62"/>
    </row>
    <row r="544" spans="17:17">
      <c r="Q544" s="62"/>
    </row>
    <row r="545" spans="17:17">
      <c r="Q545" s="62"/>
    </row>
    <row r="546" spans="17:17">
      <c r="Q546" s="62"/>
    </row>
    <row r="547" spans="17:17">
      <c r="Q547" s="62"/>
    </row>
    <row r="548" spans="17:17">
      <c r="Q548" s="62"/>
    </row>
    <row r="549" spans="17:17">
      <c r="Q549" s="62"/>
    </row>
    <row r="550" spans="17:17">
      <c r="Q550" s="62"/>
    </row>
    <row r="551" spans="17:17">
      <c r="Q551" s="62"/>
    </row>
    <row r="552" spans="17:17">
      <c r="Q552" s="62"/>
    </row>
    <row r="553" spans="17:17">
      <c r="Q553" s="62"/>
    </row>
    <row r="554" spans="17:17">
      <c r="Q554" s="62"/>
    </row>
    <row r="555" spans="17:17">
      <c r="Q555" s="62"/>
    </row>
    <row r="556" spans="17:17">
      <c r="Q556" s="62"/>
    </row>
    <row r="557" spans="17:17">
      <c r="Q557" s="62"/>
    </row>
    <row r="558" spans="17:17">
      <c r="Q558" s="62"/>
    </row>
    <row r="559" spans="17:17">
      <c r="Q559" s="62"/>
    </row>
    <row r="560" spans="17:17">
      <c r="Q560" s="62"/>
    </row>
    <row r="561" spans="17:17">
      <c r="Q561" s="62"/>
    </row>
    <row r="562" spans="17:17">
      <c r="Q562" s="62"/>
    </row>
    <row r="563" spans="17:17">
      <c r="Q563" s="62"/>
    </row>
    <row r="564" spans="17:17">
      <c r="Q564" s="62"/>
    </row>
    <row r="565" spans="17:17">
      <c r="Q565" s="62"/>
    </row>
    <row r="566" spans="17:17">
      <c r="Q566" s="62"/>
    </row>
    <row r="567" spans="17:17">
      <c r="Q567" s="62"/>
    </row>
    <row r="568" spans="17:17">
      <c r="Q568" s="62"/>
    </row>
    <row r="569" spans="17:17">
      <c r="Q569" s="62"/>
    </row>
    <row r="570" spans="17:17">
      <c r="Q570" s="62"/>
    </row>
    <row r="571" spans="17:17">
      <c r="Q571" s="62"/>
    </row>
    <row r="572" spans="17:17">
      <c r="Q572" s="62"/>
    </row>
    <row r="573" spans="17:17">
      <c r="Q573" s="62"/>
    </row>
    <row r="574" spans="17:17">
      <c r="Q574" s="62"/>
    </row>
    <row r="575" spans="17:17">
      <c r="Q575" s="62"/>
    </row>
    <row r="576" spans="17:17">
      <c r="Q576" s="62"/>
    </row>
    <row r="577" spans="17:17">
      <c r="Q577" s="62"/>
    </row>
    <row r="578" spans="17:17">
      <c r="Q578" s="62"/>
    </row>
    <row r="579" spans="17:17">
      <c r="Q579" s="62"/>
    </row>
    <row r="580" spans="17:17">
      <c r="Q580" s="62"/>
    </row>
    <row r="581" spans="17:17">
      <c r="Q581" s="62"/>
    </row>
    <row r="582" spans="17:17">
      <c r="Q582" s="62"/>
    </row>
    <row r="583" spans="17:17">
      <c r="Q583" s="62"/>
    </row>
    <row r="584" spans="17:17">
      <c r="Q584" s="62"/>
    </row>
    <row r="585" spans="17:17">
      <c r="Q585" s="62"/>
    </row>
    <row r="586" spans="17:17">
      <c r="Q586" s="62"/>
    </row>
    <row r="587" spans="17:17">
      <c r="Q587" s="62"/>
    </row>
    <row r="588" spans="17:17">
      <c r="Q588" s="62"/>
    </row>
    <row r="589" spans="17:17">
      <c r="Q589" s="62"/>
    </row>
    <row r="590" spans="17:17">
      <c r="Q590" s="62"/>
    </row>
    <row r="591" spans="17:17">
      <c r="Q591" s="62"/>
    </row>
    <row r="592" spans="17:17">
      <c r="Q592" s="62"/>
    </row>
    <row r="593" spans="17:17">
      <c r="Q593" s="62"/>
    </row>
    <row r="594" spans="17:17">
      <c r="Q594" s="62"/>
    </row>
    <row r="595" spans="17:17">
      <c r="Q595" s="62"/>
    </row>
    <row r="596" spans="17:17">
      <c r="Q596" s="62"/>
    </row>
    <row r="597" spans="17:17">
      <c r="Q597" s="62"/>
    </row>
    <row r="598" spans="17:17">
      <c r="Q598" s="62"/>
    </row>
    <row r="599" spans="17:17">
      <c r="Q599" s="62"/>
    </row>
    <row r="600" spans="17:17">
      <c r="Q600" s="62"/>
    </row>
    <row r="601" spans="17:17">
      <c r="Q601" s="62"/>
    </row>
    <row r="602" spans="17:17">
      <c r="Q602" s="62"/>
    </row>
    <row r="603" spans="17:17">
      <c r="Q603" s="62"/>
    </row>
    <row r="604" spans="17:17">
      <c r="Q604" s="62"/>
    </row>
    <row r="605" spans="17:17">
      <c r="Q605" s="62"/>
    </row>
    <row r="606" spans="17:17">
      <c r="Q606" s="62"/>
    </row>
    <row r="607" spans="17:17">
      <c r="Q607" s="62"/>
    </row>
    <row r="608" spans="17:17">
      <c r="Q608" s="62"/>
    </row>
    <row r="609" spans="17:17">
      <c r="Q609" s="62"/>
    </row>
    <row r="610" spans="17:17">
      <c r="Q610" s="62"/>
    </row>
    <row r="611" spans="17:17">
      <c r="Q611" s="62"/>
    </row>
    <row r="612" spans="17:17">
      <c r="Q612" s="62"/>
    </row>
    <row r="613" spans="17:17">
      <c r="Q613" s="62"/>
    </row>
    <row r="614" spans="17:17">
      <c r="Q614" s="62"/>
    </row>
    <row r="615" spans="17:17">
      <c r="Q615" s="62"/>
    </row>
    <row r="616" spans="17:17">
      <c r="Q616" s="62"/>
    </row>
    <row r="617" spans="17:17">
      <c r="Q617" s="62"/>
    </row>
    <row r="618" spans="17:17">
      <c r="Q618" s="62"/>
    </row>
    <row r="619" spans="17:17">
      <c r="Q619" s="62"/>
    </row>
    <row r="620" spans="17:17">
      <c r="Q620" s="62"/>
    </row>
    <row r="621" spans="17:17">
      <c r="Q621" s="62"/>
    </row>
    <row r="622" spans="17:17">
      <c r="Q622" s="62"/>
    </row>
    <row r="623" spans="17:17">
      <c r="Q623" s="62"/>
    </row>
    <row r="624" spans="17:17">
      <c r="Q624" s="62"/>
    </row>
    <row r="625" spans="17:17">
      <c r="Q625" s="62"/>
    </row>
    <row r="626" spans="17:17">
      <c r="Q626" s="62"/>
    </row>
    <row r="627" spans="17:17">
      <c r="Q627" s="62"/>
    </row>
    <row r="628" spans="17:17">
      <c r="Q628" s="62"/>
    </row>
    <row r="629" spans="17:17">
      <c r="Q629" s="62"/>
    </row>
    <row r="630" spans="17:17">
      <c r="Q630" s="62"/>
    </row>
    <row r="631" spans="17:17">
      <c r="Q631" s="62"/>
    </row>
  </sheetData>
  <mergeCells count="15">
    <mergeCell ref="A17:N17"/>
    <mergeCell ref="C19:H21"/>
    <mergeCell ref="A11:C11"/>
    <mergeCell ref="D11:I11"/>
    <mergeCell ref="D12:I12"/>
    <mergeCell ref="A13:C13"/>
    <mergeCell ref="D13:I13"/>
    <mergeCell ref="A15:C15"/>
    <mergeCell ref="D15:I15"/>
    <mergeCell ref="D9:I9"/>
    <mergeCell ref="A1:N1"/>
    <mergeCell ref="A2:N2"/>
    <mergeCell ref="A3:N3"/>
    <mergeCell ref="D5:I6"/>
    <mergeCell ref="D7:I7"/>
  </mergeCells>
  <pageMargins left="0.70866141732283472" right="0.70866141732283472" top="0.74803149606299213" bottom="0.74803149606299213" header="0.31496062992125984" footer="0.31496062992125984"/>
  <pageSetup orientation="landscape" verticalDpi="0" r:id="rId1"/>
  <drawing r:id="rId2"/>
  <legacyDrawing r:id="rId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3:G182"/>
  <sheetViews>
    <sheetView topLeftCell="A4" workbookViewId="0">
      <selection activeCell="A8" sqref="A8"/>
    </sheetView>
  </sheetViews>
  <sheetFormatPr baseColWidth="10" defaultRowHeight="15"/>
  <cols>
    <col min="1" max="1" width="58.42578125" bestFit="1" customWidth="1"/>
    <col min="2" max="2" width="8.42578125" bestFit="1" customWidth="1"/>
    <col min="3" max="3" width="46.7109375" bestFit="1" customWidth="1"/>
    <col min="4" max="4" width="57.28515625" bestFit="1" customWidth="1"/>
    <col min="5" max="5" width="15.28515625" bestFit="1" customWidth="1"/>
    <col min="6" max="6" width="15" customWidth="1"/>
    <col min="7" max="7" width="17.85546875" bestFit="1" customWidth="1"/>
  </cols>
  <sheetData>
    <row r="3" spans="1:7">
      <c r="A3" s="69" t="s">
        <v>103</v>
      </c>
      <c r="B3" s="68" t="s">
        <v>29</v>
      </c>
      <c r="C3" s="68" t="s">
        <v>32</v>
      </c>
      <c r="D3" s="68" t="s">
        <v>102</v>
      </c>
      <c r="E3" s="68" t="s">
        <v>30</v>
      </c>
      <c r="F3" s="70" t="s">
        <v>31</v>
      </c>
      <c r="G3" s="70" t="s">
        <v>105</v>
      </c>
    </row>
    <row r="4" spans="1:7">
      <c r="A4" s="49" t="s">
        <v>792</v>
      </c>
      <c r="B4" s="52">
        <v>1401.1428571428573</v>
      </c>
      <c r="C4" s="52">
        <v>632.20000000000005</v>
      </c>
      <c r="D4" s="52">
        <v>580.20000000000005</v>
      </c>
      <c r="E4" s="52">
        <v>1089.1428571428571</v>
      </c>
      <c r="F4" s="71">
        <f>IF(C4=0,0,C4/'CONSOLIDADO '!$G$25)</f>
        <v>0.15832140812821965</v>
      </c>
      <c r="G4" s="71">
        <f>IF(D4=0,0,D4/'CONSOLIDADO '!$G$24)</f>
        <v>0.44145652173913047</v>
      </c>
    </row>
    <row r="5" spans="1:7">
      <c r="A5" s="50" t="s">
        <v>464</v>
      </c>
      <c r="B5" s="52">
        <v>31.571428571428573</v>
      </c>
      <c r="C5" s="52">
        <v>0</v>
      </c>
      <c r="D5" s="52">
        <v>0</v>
      </c>
      <c r="E5" s="52">
        <v>31.571428571428573</v>
      </c>
      <c r="F5" s="54">
        <f>IF(C5=0,0,C5/'CONSOLIDADO '!$G$25)</f>
        <v>0</v>
      </c>
      <c r="G5" s="54">
        <f>IF(D5=0,0,D5/'CONSOLIDADO '!$G$24)</f>
        <v>0</v>
      </c>
    </row>
    <row r="6" spans="1:7">
      <c r="A6" s="50" t="s">
        <v>350</v>
      </c>
      <c r="B6" s="52">
        <v>51.714285714285715</v>
      </c>
      <c r="C6" s="52">
        <v>0</v>
      </c>
      <c r="D6" s="52">
        <v>0</v>
      </c>
      <c r="E6" s="52">
        <v>51.714285714285715</v>
      </c>
      <c r="F6" s="54">
        <f>IF(C6=0,0,C6/'CONSOLIDADO '!$G$25)</f>
        <v>0</v>
      </c>
      <c r="G6" s="54">
        <f>IF(D6=0,0,D6/'CONSOLIDADO '!$G$24)</f>
        <v>0</v>
      </c>
    </row>
    <row r="7" spans="1:7">
      <c r="A7" s="50" t="s">
        <v>764</v>
      </c>
      <c r="B7" s="52">
        <v>771.42857142857156</v>
      </c>
      <c r="C7" s="52">
        <v>127.14285714285714</v>
      </c>
      <c r="D7" s="52">
        <v>75.142857142857139</v>
      </c>
      <c r="E7" s="52">
        <v>459.4285714285715</v>
      </c>
      <c r="F7" s="54">
        <f>IF(C7=0,0,C7/'CONSOLIDADO '!$G$25)</f>
        <v>3.1840297653119604E-2</v>
      </c>
      <c r="G7" s="54">
        <f>IF(D7=0,0,D7/'CONSOLIDADO '!$G$24)</f>
        <v>5.7173913043478262E-2</v>
      </c>
    </row>
    <row r="8" spans="1:7">
      <c r="A8" s="50" t="s">
        <v>758</v>
      </c>
      <c r="B8" s="52">
        <v>133.28571428571428</v>
      </c>
      <c r="C8" s="52">
        <v>133.28571428571428</v>
      </c>
      <c r="D8" s="52">
        <v>133.28571428571428</v>
      </c>
      <c r="E8" s="52">
        <v>133.28571428571428</v>
      </c>
      <c r="F8" s="54">
        <f>IF(C8=0,0,C8/'CONSOLIDADO '!$G$25)</f>
        <v>3.3378649112764704E-2</v>
      </c>
      <c r="G8" s="54">
        <f>IF(D8=0,0,D8/'CONSOLIDADO '!$G$24)</f>
        <v>0.10141304347826087</v>
      </c>
    </row>
    <row r="9" spans="1:7">
      <c r="A9" s="50" t="s">
        <v>766</v>
      </c>
      <c r="B9" s="52">
        <v>242.42857142857142</v>
      </c>
      <c r="C9" s="52">
        <v>201.05714285714285</v>
      </c>
      <c r="D9" s="52">
        <v>201.05714285714285</v>
      </c>
      <c r="E9" s="52">
        <v>242.42857142857142</v>
      </c>
      <c r="F9" s="54">
        <f>IF(C9=0,0,C9/'CONSOLIDADO '!$G$25)</f>
        <v>5.0350601030337672E-2</v>
      </c>
      <c r="G9" s="54">
        <f>IF(D9=0,0,D9/'CONSOLIDADO '!$G$24)</f>
        <v>0.15297826086956523</v>
      </c>
    </row>
    <row r="10" spans="1:7">
      <c r="A10" s="50" t="s">
        <v>765</v>
      </c>
      <c r="B10" s="52">
        <v>170.71428571428572</v>
      </c>
      <c r="C10" s="52">
        <v>170.71428571428572</v>
      </c>
      <c r="D10" s="52">
        <v>170.71428571428572</v>
      </c>
      <c r="E10" s="52">
        <v>170.71428571428572</v>
      </c>
      <c r="F10" s="54">
        <f>IF(C10=0,0,C10/'CONSOLIDADO '!$G$25)</f>
        <v>4.2751860331997668E-2</v>
      </c>
      <c r="G10" s="54">
        <f>IF(D10=0,0,D10/'CONSOLIDADO '!$G$24)</f>
        <v>0.12989130434782609</v>
      </c>
    </row>
    <row r="11" spans="1:7">
      <c r="A11" s="49" t="s">
        <v>793</v>
      </c>
      <c r="B11" s="52">
        <v>773.28571428571422</v>
      </c>
      <c r="C11" s="52">
        <v>174.71428571428572</v>
      </c>
      <c r="D11" s="52">
        <v>174.71428571428572</v>
      </c>
      <c r="E11" s="52">
        <v>174.71428571428572</v>
      </c>
      <c r="F11" s="54">
        <f>IF(C11=0,0,C11/'CONSOLIDADO '!$G$25)</f>
        <v>4.3753577561534016E-2</v>
      </c>
      <c r="G11" s="54">
        <f>IF(D11=0,0,D11/'CONSOLIDADO '!$G$24)</f>
        <v>0.13293478260869568</v>
      </c>
    </row>
    <row r="12" spans="1:7">
      <c r="A12" s="50" t="s">
        <v>473</v>
      </c>
      <c r="B12" s="52">
        <v>48.714285714285715</v>
      </c>
      <c r="C12" s="52">
        <v>48.714285714285715</v>
      </c>
      <c r="D12" s="52">
        <v>48.714285714285715</v>
      </c>
      <c r="E12" s="52">
        <v>48.714285714285715</v>
      </c>
      <c r="F12" s="54">
        <f>IF(C12=0,0,C12/'CONSOLIDADO '!$G$25)</f>
        <v>1.2199484831139085E-2</v>
      </c>
      <c r="G12" s="54">
        <f>IF(D12=0,0,D12/'CONSOLIDADO '!$G$24)</f>
        <v>3.7065217391304348E-2</v>
      </c>
    </row>
    <row r="13" spans="1:7">
      <c r="A13" s="50" t="s">
        <v>371</v>
      </c>
      <c r="B13" s="52">
        <v>46</v>
      </c>
      <c r="C13" s="52">
        <v>0</v>
      </c>
      <c r="D13" s="52">
        <v>0</v>
      </c>
      <c r="E13" s="52">
        <v>0</v>
      </c>
      <c r="F13" s="54">
        <f>IF(C13=0,0,C13/'CONSOLIDADO '!$G$25)</f>
        <v>0</v>
      </c>
      <c r="G13" s="54">
        <f>IF(D13=0,0,D13/'CONSOLIDADO '!$G$24)</f>
        <v>0</v>
      </c>
    </row>
    <row r="14" spans="1:7">
      <c r="A14" s="50" t="s">
        <v>249</v>
      </c>
      <c r="B14" s="52">
        <v>184</v>
      </c>
      <c r="C14" s="52">
        <v>0</v>
      </c>
      <c r="D14" s="52">
        <v>0</v>
      </c>
      <c r="E14" s="52">
        <v>0</v>
      </c>
      <c r="F14" s="54">
        <f>IF(C14=0,0,C14/'CONSOLIDADO '!$G$25)</f>
        <v>0</v>
      </c>
      <c r="G14" s="54">
        <f>IF(D14=0,0,D14/'CONSOLIDADO '!$G$24)</f>
        <v>0</v>
      </c>
    </row>
    <row r="15" spans="1:7">
      <c r="A15" s="50" t="s">
        <v>278</v>
      </c>
      <c r="B15" s="52">
        <v>92</v>
      </c>
      <c r="C15" s="52">
        <v>0</v>
      </c>
      <c r="D15" s="52">
        <v>0</v>
      </c>
      <c r="E15" s="52">
        <v>0</v>
      </c>
      <c r="F15" s="54">
        <f>IF(C15=0,0,C15/'CONSOLIDADO '!$G$25)</f>
        <v>0</v>
      </c>
      <c r="G15" s="54">
        <f>IF(D15=0,0,D15/'CONSOLIDADO '!$G$24)</f>
        <v>0</v>
      </c>
    </row>
    <row r="16" spans="1:7">
      <c r="A16" s="50" t="s">
        <v>755</v>
      </c>
      <c r="B16" s="52">
        <v>181.85714285714286</v>
      </c>
      <c r="C16" s="52">
        <v>81.571428571428569</v>
      </c>
      <c r="D16" s="52">
        <v>81.571428571428569</v>
      </c>
      <c r="E16" s="52">
        <v>81.571428571428569</v>
      </c>
      <c r="F16" s="54">
        <f>IF(C16=0,0,C16/'CONSOLIDADO '!$G$25)</f>
        <v>2.0427876359473362E-2</v>
      </c>
      <c r="G16" s="54">
        <f>IF(D16=0,0,D16/'CONSOLIDADO '!$G$24)</f>
        <v>6.2065217391304349E-2</v>
      </c>
    </row>
    <row r="17" spans="1:7">
      <c r="A17" s="50" t="s">
        <v>753</v>
      </c>
      <c r="B17" s="52">
        <v>220.71428571428572</v>
      </c>
      <c r="C17" s="52">
        <v>44.428571428571431</v>
      </c>
      <c r="D17" s="52">
        <v>44.428571428571431</v>
      </c>
      <c r="E17" s="52">
        <v>44.428571428571431</v>
      </c>
      <c r="F17" s="54">
        <f>IF(C17=0,0,C17/'CONSOLIDADO '!$G$25)</f>
        <v>1.1126216370921569E-2</v>
      </c>
      <c r="G17" s="54">
        <f>IF(D17=0,0,D17/'CONSOLIDADO '!$G$24)</f>
        <v>3.3804347826086961E-2</v>
      </c>
    </row>
    <row r="18" spans="1:7">
      <c r="A18" s="49" t="s">
        <v>794</v>
      </c>
      <c r="B18" s="52">
        <v>188.42857142857144</v>
      </c>
      <c r="C18" s="52">
        <v>50.428571428571431</v>
      </c>
      <c r="D18" s="52">
        <v>50.428571428571431</v>
      </c>
      <c r="E18" s="52">
        <v>50.428571428571431</v>
      </c>
      <c r="F18" s="54">
        <f>IF(C18=0,0,C18/'CONSOLIDADO '!$G$25)</f>
        <v>1.262879221522609E-2</v>
      </c>
      <c r="G18" s="54">
        <f>IF(D18=0,0,D18/'CONSOLIDADO '!$G$24)</f>
        <v>3.8369565217391308E-2</v>
      </c>
    </row>
    <row r="19" spans="1:7">
      <c r="A19" s="50" t="s">
        <v>760</v>
      </c>
      <c r="B19" s="52">
        <v>188.42857142857144</v>
      </c>
      <c r="C19" s="52">
        <v>50.428571428571431</v>
      </c>
      <c r="D19" s="52">
        <v>50.428571428571431</v>
      </c>
      <c r="E19" s="52">
        <v>50.428571428571431</v>
      </c>
      <c r="F19" s="54">
        <f>IF(C19=0,0,C19/'CONSOLIDADO '!$G$25)</f>
        <v>1.262879221522609E-2</v>
      </c>
      <c r="G19" s="54">
        <f>IF(D19=0,0,D19/'CONSOLIDADO '!$G$24)</f>
        <v>3.8369565217391308E-2</v>
      </c>
    </row>
    <row r="20" spans="1:7">
      <c r="A20" s="49" t="s">
        <v>796</v>
      </c>
      <c r="B20" s="52">
        <v>603.85714285714289</v>
      </c>
      <c r="C20" s="52">
        <v>0</v>
      </c>
      <c r="D20" s="52">
        <v>0</v>
      </c>
      <c r="E20" s="52">
        <v>0</v>
      </c>
      <c r="F20" s="54">
        <f>IF(C20=0,0,C20/'CONSOLIDADO '!$G$25)</f>
        <v>0</v>
      </c>
      <c r="G20" s="54">
        <f>IF(D20=0,0,D20/'CONSOLIDADO '!$G$24)</f>
        <v>0</v>
      </c>
    </row>
    <row r="21" spans="1:7">
      <c r="A21" s="50" t="s">
        <v>752</v>
      </c>
      <c r="B21" s="52">
        <v>414</v>
      </c>
      <c r="C21" s="52">
        <v>0</v>
      </c>
      <c r="D21" s="52">
        <v>0</v>
      </c>
      <c r="E21" s="52">
        <v>0</v>
      </c>
      <c r="F21" s="54"/>
      <c r="G21" s="54"/>
    </row>
    <row r="22" spans="1:7">
      <c r="A22" s="50" t="s">
        <v>763</v>
      </c>
      <c r="B22" s="52">
        <v>189.85714285714286</v>
      </c>
      <c r="C22" s="52">
        <v>0</v>
      </c>
      <c r="D22" s="52">
        <v>0</v>
      </c>
      <c r="E22" s="52">
        <v>0</v>
      </c>
      <c r="F22" s="54"/>
      <c r="G22" s="54"/>
    </row>
    <row r="23" spans="1:7">
      <c r="A23" s="49" t="s">
        <v>795</v>
      </c>
      <c r="B23" s="52">
        <v>150.42857142857144</v>
      </c>
      <c r="C23" s="52">
        <v>0</v>
      </c>
      <c r="D23" s="52">
        <v>0</v>
      </c>
      <c r="E23" s="52">
        <v>0</v>
      </c>
      <c r="F23" s="54"/>
      <c r="G23" s="54"/>
    </row>
    <row r="24" spans="1:7">
      <c r="A24" s="50" t="s">
        <v>592</v>
      </c>
      <c r="B24" s="52">
        <v>150.42857142857144</v>
      </c>
      <c r="C24" s="52">
        <v>0</v>
      </c>
      <c r="D24" s="52">
        <v>0</v>
      </c>
      <c r="E24" s="52">
        <v>0</v>
      </c>
      <c r="F24" s="54"/>
      <c r="G24" s="54"/>
    </row>
    <row r="25" spans="1:7">
      <c r="A25" s="49" t="s">
        <v>104</v>
      </c>
      <c r="B25" s="52">
        <v>3117.1428571428573</v>
      </c>
      <c r="C25" s="52">
        <v>857.34285714285716</v>
      </c>
      <c r="D25" s="52">
        <v>805.34285714285716</v>
      </c>
      <c r="E25" s="52">
        <v>1314.2857142857142</v>
      </c>
      <c r="F25" s="54"/>
      <c r="G25" s="54"/>
    </row>
    <row r="26" spans="1:7">
      <c r="F26" s="54"/>
      <c r="G26" s="54"/>
    </row>
    <row r="27" spans="1:7">
      <c r="F27" s="54"/>
      <c r="G27" s="54"/>
    </row>
    <row r="28" spans="1:7">
      <c r="F28" s="54"/>
      <c r="G28" s="54"/>
    </row>
    <row r="29" spans="1:7">
      <c r="F29" s="54"/>
      <c r="G29" s="54"/>
    </row>
    <row r="30" spans="1:7">
      <c r="F30" s="54"/>
      <c r="G30" s="54"/>
    </row>
    <row r="31" spans="1:7">
      <c r="F31" s="54"/>
      <c r="G31" s="54"/>
    </row>
    <row r="32" spans="1:7">
      <c r="F32" s="54"/>
      <c r="G32" s="54"/>
    </row>
    <row r="33" spans="6:7">
      <c r="F33" s="54"/>
      <c r="G33" s="54"/>
    </row>
    <row r="34" spans="6:7">
      <c r="F34" s="54"/>
      <c r="G34" s="54"/>
    </row>
    <row r="35" spans="6:7">
      <c r="F35" s="54"/>
      <c r="G35" s="54"/>
    </row>
    <row r="36" spans="6:7">
      <c r="F36" s="54"/>
      <c r="G36" s="54"/>
    </row>
    <row r="37" spans="6:7">
      <c r="F37" s="54"/>
      <c r="G37" s="54"/>
    </row>
    <row r="38" spans="6:7">
      <c r="F38" s="54"/>
      <c r="G38" s="54"/>
    </row>
    <row r="39" spans="6:7">
      <c r="F39" s="54"/>
      <c r="G39" s="54"/>
    </row>
    <row r="40" spans="6:7">
      <c r="F40" s="54"/>
      <c r="G40" s="54"/>
    </row>
    <row r="41" spans="6:7">
      <c r="F41" s="54"/>
      <c r="G41" s="54"/>
    </row>
    <row r="42" spans="6:7">
      <c r="F42" s="54"/>
      <c r="G42" s="54"/>
    </row>
    <row r="43" spans="6:7">
      <c r="F43" s="54"/>
      <c r="G43" s="54"/>
    </row>
    <row r="44" spans="6:7">
      <c r="F44" s="54"/>
      <c r="G44" s="54"/>
    </row>
    <row r="45" spans="6:7">
      <c r="F45" s="54"/>
      <c r="G45" s="54"/>
    </row>
    <row r="46" spans="6:7">
      <c r="F46" s="54"/>
      <c r="G46" s="54"/>
    </row>
    <row r="47" spans="6:7">
      <c r="F47" s="54"/>
      <c r="G47" s="54"/>
    </row>
    <row r="48" spans="6:7">
      <c r="F48" s="54"/>
      <c r="G48" s="54"/>
    </row>
    <row r="49" spans="6:7">
      <c r="F49" s="54"/>
      <c r="G49" s="54"/>
    </row>
    <row r="50" spans="6:7">
      <c r="F50" s="54"/>
      <c r="G50" s="54"/>
    </row>
    <row r="51" spans="6:7">
      <c r="F51" s="54"/>
      <c r="G51" s="54"/>
    </row>
    <row r="52" spans="6:7">
      <c r="F52" s="54"/>
      <c r="G52" s="54"/>
    </row>
    <row r="53" spans="6:7">
      <c r="F53" s="54"/>
      <c r="G53" s="54"/>
    </row>
    <row r="54" spans="6:7">
      <c r="F54" s="54"/>
      <c r="G54" s="54"/>
    </row>
    <row r="55" spans="6:7">
      <c r="F55" s="54"/>
      <c r="G55" s="54"/>
    </row>
    <row r="56" spans="6:7">
      <c r="F56" s="54"/>
      <c r="G56" s="54"/>
    </row>
    <row r="57" spans="6:7">
      <c r="F57" s="54"/>
      <c r="G57" s="54"/>
    </row>
    <row r="58" spans="6:7">
      <c r="F58" s="54"/>
      <c r="G58" s="54"/>
    </row>
    <row r="59" spans="6:7">
      <c r="F59" s="54"/>
      <c r="G59" s="54"/>
    </row>
    <row r="60" spans="6:7">
      <c r="F60" s="54"/>
      <c r="G60" s="54"/>
    </row>
    <row r="61" spans="6:7">
      <c r="F61" s="54"/>
      <c r="G61" s="54"/>
    </row>
    <row r="62" spans="6:7">
      <c r="F62" s="54"/>
      <c r="G62" s="54"/>
    </row>
    <row r="63" spans="6:7">
      <c r="F63" s="54"/>
      <c r="G63" s="54"/>
    </row>
    <row r="64" spans="6:7">
      <c r="F64" s="54"/>
      <c r="G64" s="54"/>
    </row>
    <row r="65" spans="6:7">
      <c r="F65" s="54"/>
      <c r="G65" s="54"/>
    </row>
    <row r="66" spans="6:7">
      <c r="F66" s="54"/>
      <c r="G66" s="54"/>
    </row>
    <row r="67" spans="6:7">
      <c r="F67" s="54"/>
      <c r="G67" s="54"/>
    </row>
    <row r="68" spans="6:7">
      <c r="F68" s="54"/>
      <c r="G68" s="54"/>
    </row>
    <row r="69" spans="6:7">
      <c r="F69" s="54"/>
      <c r="G69" s="54"/>
    </row>
    <row r="70" spans="6:7">
      <c r="F70" s="54"/>
      <c r="G70" s="54"/>
    </row>
    <row r="71" spans="6:7">
      <c r="F71" s="54"/>
      <c r="G71" s="54"/>
    </row>
    <row r="72" spans="6:7">
      <c r="F72" s="54"/>
      <c r="G72" s="54"/>
    </row>
    <row r="73" spans="6:7">
      <c r="F73" s="54"/>
      <c r="G73" s="54"/>
    </row>
    <row r="74" spans="6:7">
      <c r="F74" s="54"/>
      <c r="G74" s="54"/>
    </row>
    <row r="75" spans="6:7">
      <c r="F75" s="54"/>
      <c r="G75" s="54"/>
    </row>
    <row r="76" spans="6:7">
      <c r="F76" s="53"/>
      <c r="G76" s="53"/>
    </row>
    <row r="77" spans="6:7">
      <c r="F77" s="54"/>
      <c r="G77" s="54"/>
    </row>
    <row r="78" spans="6:7">
      <c r="F78" s="54"/>
      <c r="G78" s="54"/>
    </row>
    <row r="79" spans="6:7">
      <c r="F79" s="54"/>
      <c r="G79" s="54"/>
    </row>
    <row r="80" spans="6:7">
      <c r="F80" s="54"/>
      <c r="G80" s="54"/>
    </row>
    <row r="81" spans="6:7">
      <c r="F81" s="54"/>
      <c r="G81" s="54"/>
    </row>
    <row r="82" spans="6:7">
      <c r="F82" s="72"/>
      <c r="G82" s="72"/>
    </row>
    <row r="83" spans="6:7">
      <c r="F83" s="54"/>
      <c r="G83" s="54"/>
    </row>
    <row r="84" spans="6:7">
      <c r="F84" s="54"/>
      <c r="G84" s="54"/>
    </row>
    <row r="85" spans="6:7">
      <c r="F85" s="72"/>
      <c r="G85" s="72"/>
    </row>
    <row r="86" spans="6:7">
      <c r="F86" s="54"/>
      <c r="G86" s="54"/>
    </row>
    <row r="87" spans="6:7">
      <c r="F87" s="54"/>
      <c r="G87" s="54"/>
    </row>
    <row r="88" spans="6:7">
      <c r="F88" s="54"/>
      <c r="G88" s="54"/>
    </row>
    <row r="89" spans="6:7">
      <c r="F89" s="72"/>
      <c r="G89" s="72"/>
    </row>
    <row r="90" spans="6:7">
      <c r="F90" s="54"/>
      <c r="G90" s="54"/>
    </row>
    <row r="91" spans="6:7">
      <c r="F91" s="54"/>
      <c r="G91" s="54"/>
    </row>
    <row r="92" spans="6:7">
      <c r="F92" s="54"/>
      <c r="G92" s="54"/>
    </row>
    <row r="93" spans="6:7">
      <c r="F93" s="54"/>
      <c r="G93" s="54"/>
    </row>
    <row r="94" spans="6:7">
      <c r="F94" s="54"/>
      <c r="G94" s="54"/>
    </row>
    <row r="95" spans="6:7">
      <c r="F95" s="54"/>
      <c r="G95" s="54"/>
    </row>
    <row r="96" spans="6:7">
      <c r="F96" s="54"/>
      <c r="G96" s="54"/>
    </row>
    <row r="97" spans="6:7">
      <c r="F97" s="54"/>
      <c r="G97" s="54"/>
    </row>
    <row r="98" spans="6:7">
      <c r="F98" s="54"/>
      <c r="G98" s="54"/>
    </row>
    <row r="99" spans="6:7">
      <c r="F99" s="54"/>
      <c r="G99" s="54"/>
    </row>
    <row r="100" spans="6:7">
      <c r="F100" s="54"/>
      <c r="G100" s="54"/>
    </row>
    <row r="101" spans="6:7">
      <c r="F101" s="54"/>
      <c r="G101" s="54"/>
    </row>
    <row r="102" spans="6:7">
      <c r="F102" s="54"/>
      <c r="G102" s="54"/>
    </row>
    <row r="103" spans="6:7">
      <c r="F103" s="54"/>
      <c r="G103" s="54"/>
    </row>
    <row r="104" spans="6:7">
      <c r="F104" s="54"/>
      <c r="G104" s="54"/>
    </row>
    <row r="105" spans="6:7">
      <c r="F105" s="54"/>
      <c r="G105" s="54"/>
    </row>
    <row r="106" spans="6:7">
      <c r="F106" s="54"/>
      <c r="G106" s="54"/>
    </row>
    <row r="107" spans="6:7">
      <c r="F107" s="54"/>
      <c r="G107" s="54"/>
    </row>
    <row r="108" spans="6:7">
      <c r="F108" s="54"/>
      <c r="G108" s="54"/>
    </row>
    <row r="109" spans="6:7">
      <c r="F109" s="54"/>
      <c r="G109" s="54"/>
    </row>
    <row r="110" spans="6:7">
      <c r="F110" s="54"/>
      <c r="G110" s="54"/>
    </row>
    <row r="111" spans="6:7">
      <c r="F111" s="54"/>
      <c r="G111" s="54"/>
    </row>
    <row r="112" spans="6:7">
      <c r="F112" s="54"/>
      <c r="G112" s="54"/>
    </row>
    <row r="113" spans="6:7">
      <c r="F113" s="54"/>
      <c r="G113" s="54"/>
    </row>
    <row r="114" spans="6:7">
      <c r="F114" s="54"/>
      <c r="G114" s="54"/>
    </row>
    <row r="115" spans="6:7">
      <c r="F115" s="54"/>
      <c r="G115" s="54"/>
    </row>
    <row r="116" spans="6:7">
      <c r="F116" s="54"/>
      <c r="G116" s="54"/>
    </row>
    <row r="117" spans="6:7">
      <c r="F117" s="54"/>
      <c r="G117" s="54"/>
    </row>
    <row r="118" spans="6:7">
      <c r="F118" s="54"/>
      <c r="G118" s="54"/>
    </row>
    <row r="119" spans="6:7">
      <c r="F119" s="54"/>
      <c r="G119" s="54"/>
    </row>
    <row r="120" spans="6:7">
      <c r="F120" s="54"/>
      <c r="G120" s="54"/>
    </row>
    <row r="121" spans="6:7">
      <c r="F121" s="54"/>
      <c r="G121" s="54"/>
    </row>
    <row r="122" spans="6:7">
      <c r="F122" s="54"/>
      <c r="G122" s="54"/>
    </row>
    <row r="123" spans="6:7">
      <c r="F123" s="54"/>
      <c r="G123" s="54"/>
    </row>
    <row r="124" spans="6:7">
      <c r="F124" s="54"/>
      <c r="G124" s="54"/>
    </row>
    <row r="125" spans="6:7">
      <c r="F125" s="54"/>
      <c r="G125" s="54"/>
    </row>
    <row r="126" spans="6:7">
      <c r="F126" s="54"/>
      <c r="G126" s="54"/>
    </row>
    <row r="127" spans="6:7">
      <c r="F127" s="72"/>
      <c r="G127" s="72"/>
    </row>
    <row r="128" spans="6:7">
      <c r="F128" s="54"/>
      <c r="G128" s="54"/>
    </row>
    <row r="129" spans="6:7">
      <c r="F129" s="54"/>
      <c r="G129" s="54"/>
    </row>
    <row r="130" spans="6:7">
      <c r="F130" s="54"/>
      <c r="G130" s="54"/>
    </row>
    <row r="131" spans="6:7">
      <c r="F131" s="54"/>
      <c r="G131" s="54"/>
    </row>
    <row r="132" spans="6:7">
      <c r="F132" s="54"/>
      <c r="G132" s="54"/>
    </row>
    <row r="133" spans="6:7">
      <c r="F133" s="54"/>
      <c r="G133" s="54"/>
    </row>
    <row r="134" spans="6:7">
      <c r="F134" s="54"/>
      <c r="G134" s="54"/>
    </row>
    <row r="135" spans="6:7">
      <c r="F135" s="72"/>
      <c r="G135" s="72"/>
    </row>
    <row r="136" spans="6:7">
      <c r="F136" s="54"/>
      <c r="G136" s="54"/>
    </row>
    <row r="137" spans="6:7">
      <c r="F137" s="54"/>
      <c r="G137" s="54"/>
    </row>
    <row r="138" spans="6:7">
      <c r="F138" s="54"/>
      <c r="G138" s="54"/>
    </row>
    <row r="139" spans="6:7">
      <c r="F139" s="54"/>
      <c r="G139" s="54"/>
    </row>
    <row r="140" spans="6:7">
      <c r="F140" s="54"/>
      <c r="G140" s="54"/>
    </row>
    <row r="141" spans="6:7">
      <c r="F141" s="54"/>
      <c r="G141" s="54"/>
    </row>
    <row r="142" spans="6:7">
      <c r="F142" s="54"/>
      <c r="G142" s="54"/>
    </row>
    <row r="143" spans="6:7">
      <c r="F143" s="54"/>
      <c r="G143" s="54"/>
    </row>
    <row r="144" spans="6:7">
      <c r="F144" s="72"/>
      <c r="G144" s="72"/>
    </row>
    <row r="145" spans="6:7">
      <c r="F145" s="54"/>
      <c r="G145" s="54"/>
    </row>
    <row r="146" spans="6:7">
      <c r="F146" s="54"/>
      <c r="G146" s="54"/>
    </row>
    <row r="147" spans="6:7">
      <c r="F147" s="54"/>
      <c r="G147" s="54"/>
    </row>
    <row r="148" spans="6:7">
      <c r="F148" s="54"/>
      <c r="G148" s="54"/>
    </row>
    <row r="149" spans="6:7">
      <c r="F149" s="54"/>
      <c r="G149" s="54"/>
    </row>
    <row r="150" spans="6:7">
      <c r="F150" s="54"/>
      <c r="G150" s="54"/>
    </row>
    <row r="151" spans="6:7">
      <c r="F151" s="54"/>
      <c r="G151" s="54"/>
    </row>
    <row r="152" spans="6:7">
      <c r="F152" s="54"/>
      <c r="G152" s="54"/>
    </row>
    <row r="153" spans="6:7">
      <c r="F153" s="54"/>
      <c r="G153" s="54"/>
    </row>
    <row r="154" spans="6:7">
      <c r="F154" s="54"/>
      <c r="G154" s="54"/>
    </row>
    <row r="155" spans="6:7">
      <c r="F155" s="54"/>
      <c r="G155" s="54"/>
    </row>
    <row r="156" spans="6:7">
      <c r="F156" s="54"/>
      <c r="G156" s="54"/>
    </row>
    <row r="157" spans="6:7">
      <c r="F157" s="72"/>
      <c r="G157" s="72"/>
    </row>
    <row r="158" spans="6:7">
      <c r="F158" s="54"/>
      <c r="G158" s="54"/>
    </row>
    <row r="159" spans="6:7">
      <c r="F159" s="54"/>
      <c r="G159" s="54"/>
    </row>
    <row r="160" spans="6:7">
      <c r="F160" s="72"/>
      <c r="G160" s="72"/>
    </row>
    <row r="161" spans="6:7">
      <c r="F161" s="54"/>
      <c r="G161" s="54"/>
    </row>
    <row r="162" spans="6:7">
      <c r="F162" s="72"/>
      <c r="G162" s="72"/>
    </row>
    <row r="163" spans="6:7">
      <c r="F163" s="54"/>
      <c r="G163" s="54"/>
    </row>
    <row r="164" spans="6:7">
      <c r="F164" s="54"/>
      <c r="G164" s="54"/>
    </row>
    <row r="165" spans="6:7">
      <c r="F165" s="54"/>
      <c r="G165" s="54"/>
    </row>
    <row r="166" spans="6:7">
      <c r="F166" s="54"/>
      <c r="G166" s="54"/>
    </row>
    <row r="167" spans="6:7">
      <c r="F167" s="54"/>
      <c r="G167" s="54"/>
    </row>
    <row r="168" spans="6:7">
      <c r="F168" s="54"/>
      <c r="G168" s="54"/>
    </row>
    <row r="169" spans="6:7">
      <c r="F169" s="54"/>
      <c r="G169" s="54"/>
    </row>
    <row r="170" spans="6:7">
      <c r="F170" s="54"/>
      <c r="G170" s="54"/>
    </row>
    <row r="171" spans="6:7">
      <c r="F171" s="72"/>
      <c r="G171" s="72"/>
    </row>
    <row r="172" spans="6:7">
      <c r="F172" s="54"/>
      <c r="G172" s="54"/>
    </row>
    <row r="173" spans="6:7">
      <c r="F173" s="54"/>
      <c r="G173" s="54"/>
    </row>
    <row r="174" spans="6:7">
      <c r="F174" s="54"/>
      <c r="G174" s="54"/>
    </row>
    <row r="175" spans="6:7">
      <c r="F175" s="54"/>
      <c r="G175" s="54"/>
    </row>
    <row r="176" spans="6:7">
      <c r="F176" s="54"/>
      <c r="G176" s="54"/>
    </row>
    <row r="177" spans="6:7">
      <c r="F177" s="54"/>
      <c r="G177" s="54"/>
    </row>
    <row r="178" spans="6:7">
      <c r="F178" s="54"/>
      <c r="G178" s="54"/>
    </row>
    <row r="179" spans="6:7">
      <c r="F179" s="54"/>
      <c r="G179" s="54"/>
    </row>
    <row r="180" spans="6:7">
      <c r="F180" s="54"/>
      <c r="G180" s="54"/>
    </row>
    <row r="181" spans="6:7">
      <c r="F181" s="54"/>
      <c r="G181" s="54"/>
    </row>
    <row r="182" spans="6:7">
      <c r="F182" s="73"/>
      <c r="G182" s="73"/>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4</vt:i4>
      </vt:variant>
    </vt:vector>
  </HeadingPairs>
  <TitlesOfParts>
    <vt:vector size="4" baseType="lpstr">
      <vt:lpstr>126PE01-PR08-F2</vt:lpstr>
      <vt:lpstr>resumen</vt:lpstr>
      <vt:lpstr>CONSOLIDADO </vt:lpstr>
      <vt:lpstr>CONSOLIDADO %</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MARCELA.REYES</cp:lastModifiedBy>
  <cp:lastPrinted>2018-10-08T13:00:23Z</cp:lastPrinted>
  <dcterms:created xsi:type="dcterms:W3CDTF">2017-08-30T21:06:16Z</dcterms:created>
  <dcterms:modified xsi:type="dcterms:W3CDTF">2020-01-08T16:39:05Z</dcterms:modified>
</cp:coreProperties>
</file>